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сії\77 сесія 24122025\Рішення\3595\"/>
    </mc:Choice>
  </mc:AlternateContent>
  <xr:revisionPtr revIDLastSave="0" documentId="13_ncr:1_{84230606-097C-4787-AC6D-37BCB0D9C6AE}" xr6:coauthVersionLast="47" xr6:coauthVersionMax="47" xr10:uidLastSave="{00000000-0000-0000-0000-000000000000}"/>
  <bookViews>
    <workbookView xWindow="-120" yWindow="-120" windowWidth="20730" windowHeight="11160" tabRatio="837" xr2:uid="{00000000-000D-0000-FFFF-FFFF00000000}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план'!$34:$36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20" l="1"/>
  <c r="I39" i="20"/>
  <c r="I56" i="20"/>
  <c r="I53" i="20"/>
  <c r="I52" i="20"/>
  <c r="I51" i="20"/>
  <c r="I40" i="20" l="1"/>
  <c r="I80" i="20"/>
  <c r="H77" i="20" l="1"/>
  <c r="G77" i="20"/>
  <c r="G85" i="20"/>
  <c r="G82" i="20" s="1"/>
  <c r="H85" i="20"/>
  <c r="F85" i="20"/>
  <c r="F77" i="20"/>
  <c r="F104" i="20"/>
  <c r="D105" i="20"/>
  <c r="D104" i="20"/>
  <c r="D44" i="20"/>
  <c r="C105" i="20"/>
  <c r="C104" i="20"/>
  <c r="D100" i="20"/>
  <c r="C100" i="20"/>
  <c r="C44" i="20"/>
  <c r="I44" i="20"/>
  <c r="F44" i="20"/>
  <c r="G104" i="20"/>
  <c r="E98" i="20"/>
  <c r="E99" i="20"/>
  <c r="G105" i="20"/>
  <c r="H105" i="20"/>
  <c r="I105" i="20"/>
  <c r="F105" i="20"/>
  <c r="H104" i="20"/>
  <c r="I104" i="20"/>
  <c r="E101" i="20"/>
  <c r="G100" i="20"/>
  <c r="H100" i="20"/>
  <c r="I100" i="20"/>
  <c r="F100" i="20"/>
  <c r="H44" i="20"/>
  <c r="G44" i="20"/>
  <c r="E43" i="20"/>
  <c r="E42" i="20"/>
  <c r="I106" i="20"/>
  <c r="D106" i="20"/>
  <c r="C106" i="20"/>
  <c r="E104" i="20" l="1"/>
  <c r="E100" i="20"/>
  <c r="D82" i="20"/>
  <c r="E41" i="20"/>
  <c r="E57" i="20"/>
  <c r="E59" i="20"/>
  <c r="E60" i="20"/>
  <c r="E61" i="20"/>
  <c r="E62" i="20"/>
  <c r="E63" i="20"/>
  <c r="E64" i="20"/>
  <c r="E65" i="20"/>
  <c r="E66" i="20"/>
  <c r="E67" i="20"/>
  <c r="E68" i="20"/>
  <c r="E56" i="20"/>
  <c r="I69" i="20"/>
  <c r="I107" i="20" s="1"/>
  <c r="H69" i="20"/>
  <c r="H107" i="20" s="1"/>
  <c r="G69" i="20"/>
  <c r="G107" i="20" s="1"/>
  <c r="F69" i="20" l="1"/>
  <c r="F107" i="20" s="1"/>
  <c r="E107" i="20" s="1"/>
  <c r="E69" i="20" l="1"/>
  <c r="E51" i="20"/>
  <c r="D69" i="20"/>
  <c r="C69" i="20"/>
  <c r="C82" i="20"/>
  <c r="I58" i="20"/>
  <c r="I73" i="20" s="1"/>
  <c r="H58" i="20"/>
  <c r="H73" i="20" s="1"/>
  <c r="G58" i="20"/>
  <c r="G73" i="20" s="1"/>
  <c r="F58" i="20"/>
  <c r="D58" i="20"/>
  <c r="D103" i="20" s="1"/>
  <c r="C58" i="20"/>
  <c r="E55" i="20"/>
  <c r="E54" i="20"/>
  <c r="E53" i="20"/>
  <c r="E52" i="20"/>
  <c r="C73" i="20" l="1"/>
  <c r="E58" i="20"/>
  <c r="F73" i="20"/>
  <c r="E73" i="20" s="1"/>
  <c r="C103" i="20"/>
  <c r="C107" i="20"/>
  <c r="D107" i="20"/>
  <c r="D73" i="20"/>
  <c r="I82" i="20" l="1"/>
  <c r="I103" i="20" s="1"/>
  <c r="H82" i="20"/>
  <c r="H103" i="20" s="1"/>
  <c r="G103" i="20"/>
  <c r="F82" i="20"/>
  <c r="F103" i="20" s="1"/>
  <c r="E78" i="20"/>
  <c r="E79" i="20"/>
  <c r="E77" i="20"/>
  <c r="E39" i="20" l="1"/>
  <c r="D112" i="20" l="1"/>
  <c r="D96" i="20"/>
  <c r="E75" i="20"/>
  <c r="E76" i="20"/>
  <c r="E80" i="20"/>
  <c r="E81" i="20"/>
  <c r="E83" i="20"/>
  <c r="E84" i="20"/>
  <c r="E85" i="20"/>
  <c r="E86" i="20"/>
  <c r="E87" i="20"/>
  <c r="E88" i="20"/>
  <c r="E89" i="20"/>
  <c r="E90" i="20"/>
  <c r="E91" i="20"/>
  <c r="E92" i="20"/>
  <c r="E93" i="20"/>
  <c r="C96" i="20"/>
  <c r="C120" i="20"/>
  <c r="I108" i="20"/>
  <c r="H106" i="20"/>
  <c r="H108" i="20" s="1"/>
  <c r="G106" i="20"/>
  <c r="G108" i="20" s="1"/>
  <c r="F106" i="20"/>
  <c r="F108" i="20" s="1"/>
  <c r="D108" i="20"/>
  <c r="C108" i="20"/>
  <c r="G110" i="20"/>
  <c r="G120" i="20"/>
  <c r="H110" i="20"/>
  <c r="H130" i="20" s="1"/>
  <c r="H120" i="20"/>
  <c r="I110" i="20"/>
  <c r="I120" i="20"/>
  <c r="E129" i="20"/>
  <c r="C125" i="20"/>
  <c r="C112" i="20"/>
  <c r="C110" i="20"/>
  <c r="F110" i="20"/>
  <c r="F130" i="20" s="1"/>
  <c r="C47" i="20"/>
  <c r="E47" i="20"/>
  <c r="E49" i="20"/>
  <c r="E48" i="20"/>
  <c r="E46" i="20"/>
  <c r="D125" i="20"/>
  <c r="E127" i="20"/>
  <c r="E128" i="20"/>
  <c r="E126" i="20"/>
  <c r="G125" i="20"/>
  <c r="H125" i="20"/>
  <c r="I125" i="20"/>
  <c r="F125" i="20"/>
  <c r="D120" i="20"/>
  <c r="D130" i="20" s="1"/>
  <c r="E122" i="20"/>
  <c r="E123" i="20"/>
  <c r="E124" i="20"/>
  <c r="E121" i="20"/>
  <c r="F120" i="20"/>
  <c r="E111" i="20"/>
  <c r="E118" i="20"/>
  <c r="E117" i="20"/>
  <c r="E116" i="20"/>
  <c r="E115" i="20"/>
  <c r="E114" i="20"/>
  <c r="E113" i="20"/>
  <c r="I112" i="20"/>
  <c r="H112" i="20"/>
  <c r="G112" i="20"/>
  <c r="F112" i="20"/>
  <c r="E45" i="20"/>
  <c r="E40" i="20"/>
  <c r="E44" i="20" s="1"/>
  <c r="I130" i="20" l="1"/>
  <c r="G130" i="20"/>
  <c r="C130" i="20"/>
  <c r="E108" i="20"/>
  <c r="G131" i="20"/>
  <c r="D131" i="20"/>
  <c r="D132" i="20" s="1"/>
  <c r="F131" i="20"/>
  <c r="I131" i="20"/>
  <c r="C131" i="20"/>
  <c r="H131" i="20"/>
  <c r="H96" i="20"/>
  <c r="E125" i="20"/>
  <c r="E112" i="20"/>
  <c r="E120" i="20"/>
  <c r="I96" i="20"/>
  <c r="E106" i="20"/>
  <c r="E110" i="20"/>
  <c r="E105" i="20"/>
  <c r="E82" i="20"/>
  <c r="F96" i="20"/>
  <c r="G96" i="20"/>
  <c r="F132" i="20" l="1"/>
  <c r="H132" i="20"/>
  <c r="G132" i="20"/>
  <c r="I132" i="20"/>
  <c r="E103" i="20"/>
  <c r="E131" i="20"/>
  <c r="E130" i="20"/>
  <c r="E96" i="20"/>
  <c r="E132" i="20" l="1"/>
  <c r="C132" i="20"/>
</calcChain>
</file>

<file path=xl/sharedStrings.xml><?xml version="1.0" encoding="utf-8"?>
<sst xmlns="http://schemas.openxmlformats.org/spreadsheetml/2006/main" count="171" uniqueCount="145">
  <si>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</si>
  <si>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</si>
  <si>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</si>
  <si>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</si>
  <si>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</si>
  <si>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</si>
  <si>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</si>
  <si>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</si>
  <si>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</si>
  <si>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</si>
  <si>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</si>
  <si>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</si>
  <si>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</si>
  <si>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</si>
  <si>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</si>
  <si>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</si>
  <si>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</si>
  <si>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</si>
  <si>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</si>
  <si>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</si>
  <si>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</si>
  <si>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</si>
  <si>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</si>
  <si>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</si>
  <si>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</si>
  <si>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</si>
  <si>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</si>
  <si>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</si>
  <si>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</si>
  <si>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</si>
  <si>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</si>
  <si>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</si>
  <si>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</si>
  <si>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</si>
  <si>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</si>
  <si>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</si>
  <si>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</si>
  <si>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</si>
  <si>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</si>
  <si>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</si>
  <si>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</si>
  <si>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</si>
  <si>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</si>
  <si>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</si>
  <si>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</si>
  <si>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</si>
  <si>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</si>
  <si>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</si>
  <si>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</si>
  <si>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</si>
  <si>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</si>
  <si>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</si>
  <si>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</si>
  <si>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</si>
  <si>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</si>
  <si>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</si>
  <si>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</si>
  <si>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</si>
  <si>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</si>
  <si>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</si>
  <si>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</si>
  <si>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</si>
  <si>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</si>
  <si>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</si>
  <si>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</si>
  <si>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</si>
  <si>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</si>
  <si>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</si>
  <si>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</si>
  <si>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</si>
  <si>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</si>
  <si>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</si>
  <si>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</si>
  <si>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</si>
  <si>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</si>
  <si>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</si>
  <si>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</si>
  <si>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</si>
  <si>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</si>
  <si>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</si>
  <si>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</si>
  <si>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</si>
  <si>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</si>
  <si>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</si>
  <si>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</si>
  <si>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</si>
  <si>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</si>
  <si>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</si>
  <si>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</si>
  <si>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</si>
  <si>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</si>
  <si>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</si>
  <si>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</si>
  <si>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</si>
  <si>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</si>
  <si>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</si>
  <si>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</si>
  <si>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</si>
  <si>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</si>
  <si>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</si>
  <si>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</si>
  <si>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</si>
  <si>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</si>
  <si>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</si>
  <si>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</si>
  <si>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</si>
  <si>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</si>
  <si>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</si>
  <si>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</si>
  <si>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</si>
  <si>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</si>
  <si>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</si>
  <si>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</si>
  <si>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</si>
  <si>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</si>
  <si>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</si>
  <si>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</si>
  <si>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</si>
  <si>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</si>
  <si>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</si>
  <si>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</si>
  <si>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</si>
  <si>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</si>
  <si>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</si>
  <si>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</si>
  <si>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</si>
  <si>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</si>
  <si>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</si>
  <si>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</si>
  <si>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</si>
  <si>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</si>
  <si>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</si>
  <si>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</si>
  <si>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</si>
  <si>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</si>
  <si>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</si>
  <si>
    <t>ФІНАНСОВИЙ ПЛАН ПІДПРИЄМСТВА НА 2025 рік</t>
  </si>
  <si>
    <t>Довідка:      факт минулого    2024 р.</t>
  </si>
  <si>
    <t>Довідка: фінансовий  план 2024р.</t>
  </si>
  <si>
    <t>Плановий  2025 р.</t>
  </si>
  <si>
    <t xml:space="preserve">             (змінений від 30.05.2025р.)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</si>
  <si>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2025-2027 роки для КП "Добробут" (зі змінами)</t>
  </si>
  <si>
    <t>Наталія КУЦОВОЛ</t>
  </si>
  <si>
    <t>0662182609</t>
  </si>
  <si>
    <t>24     грудня 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</si>
</sst>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24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5" fillId="0" borderId="3" xfId="0" applyNumberFormat="1" applyFont="1" applyBorder="1" applyAlignment="1">
      <alignment horizontal="right" vertical="center" wrapText="1"/>
    </xf>
    <xf numFmtId="170" fontId="5" fillId="0" borderId="3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69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70" fontId="5" fillId="28" borderId="3" xfId="0" applyNumberFormat="1" applyFont="1" applyFill="1" applyBorder="1" applyAlignment="1">
      <alignment horizontal="right" vertical="center" wrapText="1"/>
    </xf>
    <xf numFmtId="177" fontId="4" fillId="28" borderId="3" xfId="0" applyNumberFormat="1" applyFont="1" applyFill="1" applyBorder="1" applyAlignment="1">
      <alignment horizontal="right" vertical="center" wrapText="1"/>
    </xf>
    <xf numFmtId="169" fontId="5" fillId="28" borderId="3" xfId="0" applyNumberFormat="1" applyFont="1" applyFill="1" applyBorder="1" applyAlignment="1">
      <alignment horizontal="right" vertical="center" wrapText="1"/>
    </xf>
    <xf numFmtId="170" fontId="7" fillId="28" borderId="3" xfId="0" applyNumberFormat="1" applyFont="1" applyFill="1" applyBorder="1" applyAlignment="1">
      <alignment horizontal="right" vertical="center" wrapText="1"/>
    </xf>
    <xf numFmtId="177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3" fontId="5" fillId="28" borderId="3" xfId="0" applyNumberFormat="1" applyFont="1" applyFill="1" applyBorder="1" applyAlignment="1">
      <alignment horizontal="right" vertical="center" wrapText="1"/>
    </xf>
    <xf numFmtId="177" fontId="5" fillId="28" borderId="3" xfId="0" applyNumberFormat="1" applyFont="1" applyFill="1" applyBorder="1" applyAlignment="1">
      <alignment horizontal="right" vertical="center" wrapText="1"/>
    </xf>
    <xf numFmtId="170" fontId="4" fillId="28" borderId="3" xfId="0" applyNumberFormat="1" applyFont="1" applyFill="1" applyBorder="1" applyAlignment="1">
      <alignment horizontal="right" vertical="center" wrapText="1"/>
    </xf>
    <xf numFmtId="170" fontId="6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9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177" fontId="4" fillId="29" borderId="3" xfId="0" applyNumberFormat="1" applyFont="1" applyFill="1" applyBorder="1" applyAlignment="1">
      <alignment horizontal="right" vertical="center" wrapText="1"/>
    </xf>
    <xf numFmtId="169" fontId="5" fillId="29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28" borderId="0" xfId="0" applyFont="1" applyFill="1" applyBorder="1" applyAlignment="1">
      <alignment horizontal="center" vertical="center"/>
    </xf>
    <xf numFmtId="170" fontId="5" fillId="28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vertical="center" wrapText="1"/>
    </xf>
    <xf numFmtId="0" fontId="66" fillId="0" borderId="0" xfId="0" applyFont="1" applyAlignment="1">
      <alignment horizontal="left" vertical="center" wrapText="1"/>
    </xf>
    <xf numFmtId="0" fontId="66" fillId="28" borderId="0" xfId="0" applyFont="1" applyFill="1" applyBorder="1" applyAlignment="1">
      <alignment horizontal="left" vertical="center" wrapText="1"/>
    </xf>
    <xf numFmtId="0" fontId="66" fillId="0" borderId="0" xfId="0" applyFont="1" applyBorder="1" applyAlignment="1">
      <alignment horizontal="left" vertical="center" wrapText="1"/>
    </xf>
    <xf numFmtId="49" fontId="66" fillId="0" borderId="0" xfId="0" applyNumberFormat="1" applyFont="1" applyBorder="1" applyAlignment="1">
      <alignment horizontal="left" vertical="center" wrapText="1"/>
    </xf>
    <xf numFmtId="170" fontId="5" fillId="28" borderId="0" xfId="0" applyNumberFormat="1" applyFont="1" applyFill="1" applyBorder="1" applyAlignment="1">
      <alignment horizontal="left" vertical="center" wrapText="1"/>
    </xf>
    <xf numFmtId="0" fontId="5" fillId="28" borderId="0" xfId="0" applyFont="1" applyFill="1" applyBorder="1" applyAlignment="1">
      <alignment horizontal="left" vertical="center"/>
    </xf>
    <xf numFmtId="0" fontId="5" fillId="28" borderId="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28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177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Звичайний" xfId="0" builtinId="0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L352"/>
  <sheetViews>
    <sheetView tabSelected="1" zoomScale="85" zoomScaleNormal="75" zoomScaleSheetLayoutView="70" workbookViewId="0">
      <selection activeCell="G7" sqref="G7:H7"/>
    </sheetView>
  </sheetViews>
  <sheetFormatPr defaultColWidth="9.140625" defaultRowHeight="18.75"/>
  <cols>
    <col min="1" max="1" width="62.7109375" style="2" customWidth="1"/>
    <col min="2" max="2" width="11.140625" style="13" customWidth="1"/>
    <col min="3" max="4" width="15" style="13" customWidth="1"/>
    <col min="5" max="5" width="14.28515625" style="2" customWidth="1"/>
    <col min="6" max="6" width="13.7109375" style="2" customWidth="1"/>
    <col min="7" max="7" width="14.7109375" style="2" customWidth="1"/>
    <col min="8" max="8" width="15" style="2" customWidth="1"/>
    <col min="9" max="9" width="19.28515625" style="2" customWidth="1"/>
    <col min="10" max="10" width="9.140625" style="2"/>
    <col min="11" max="11" width="9.7109375" style="2" bestFit="1" customWidth="1"/>
    <col min="12" max="16384" width="9.140625" style="2"/>
  </cols>
  <sheetData>
    <row r="1" spans="1:9" ht="26.45" customHeight="1">
      <c r="A1" s="35"/>
      <c r="F1" s="34"/>
      <c r="G1" s="95" t="s">
        <v>85</v>
      </c>
      <c r="H1" s="95"/>
      <c r="I1" s="95"/>
    </row>
    <row r="2" spans="1:9" ht="22.9" customHeight="1">
      <c r="G2" s="101" t="s">
        <v>92</v>
      </c>
      <c r="H2" s="101"/>
      <c r="I2" s="101"/>
    </row>
    <row r="3" spans="1:9" ht="14.45" customHeight="1">
      <c r="A3" s="21"/>
      <c r="G3" s="102" t="s">
        <v>93</v>
      </c>
      <c r="H3" s="102"/>
      <c r="I3" s="102"/>
    </row>
    <row r="4" spans="1:9" ht="21" customHeight="1">
      <c r="A4" s="14"/>
      <c r="G4" s="106" t="s">
        <v>94</v>
      </c>
      <c r="H4" s="106"/>
      <c r="I4" s="106"/>
    </row>
    <row r="5" spans="1:9">
      <c r="G5" s="100" t="s">
        <v>95</v>
      </c>
      <c r="H5" s="100"/>
      <c r="I5" s="100"/>
    </row>
    <row r="6" spans="1:9">
      <c r="G6" s="99" t="s">
        <v>144</v>
      </c>
      <c r="H6" s="99"/>
    </row>
    <row r="7" spans="1:9" ht="11.45" customHeight="1">
      <c r="G7" s="100" t="s">
        <v>96</v>
      </c>
      <c r="H7" s="100"/>
    </row>
    <row r="8" spans="1:9" ht="11.45" customHeight="1">
      <c r="G8" s="37"/>
      <c r="H8" s="37"/>
    </row>
    <row r="9" spans="1:9">
      <c r="H9" s="12" t="s">
        <v>86</v>
      </c>
      <c r="I9" s="4"/>
    </row>
    <row r="10" spans="1:9">
      <c r="H10" s="12" t="s">
        <v>129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108" t="s">
        <v>36</v>
      </c>
      <c r="I13" s="109"/>
    </row>
    <row r="15" spans="1:9" ht="5.25" customHeight="1"/>
    <row r="16" spans="1:9" ht="8.25" hidden="1" customHeight="1">
      <c r="B16" s="104"/>
      <c r="C16" s="104"/>
      <c r="D16" s="104"/>
      <c r="E16" s="104"/>
      <c r="H16" s="110" t="s">
        <v>26</v>
      </c>
      <c r="I16" s="110"/>
    </row>
    <row r="17" spans="1:9" ht="99.4" customHeight="1">
      <c r="A17" s="23" t="s">
        <v>8</v>
      </c>
      <c r="B17" s="107" t="s">
        <v>106</v>
      </c>
      <c r="C17" s="107"/>
      <c r="D17" s="107"/>
      <c r="E17" s="107"/>
      <c r="F17" s="107"/>
      <c r="G17" s="97" t="s">
        <v>21</v>
      </c>
      <c r="H17" s="98"/>
      <c r="I17" s="36" t="s">
        <v>107</v>
      </c>
    </row>
    <row r="18" spans="1:9">
      <c r="A18" s="23" t="s">
        <v>9</v>
      </c>
      <c r="B18" s="89" t="s">
        <v>81</v>
      </c>
      <c r="C18" s="89"/>
      <c r="D18" s="89"/>
      <c r="E18" s="89"/>
      <c r="F18" s="19"/>
      <c r="G18" s="97" t="s">
        <v>20</v>
      </c>
      <c r="H18" s="98"/>
      <c r="I18" s="4">
        <v>150</v>
      </c>
    </row>
    <row r="19" spans="1:9" ht="25.15" customHeight="1">
      <c r="A19" s="23" t="s">
        <v>14</v>
      </c>
      <c r="B19" s="89" t="s">
        <v>88</v>
      </c>
      <c r="C19" s="89"/>
      <c r="D19" s="89"/>
      <c r="E19" s="89"/>
      <c r="F19" s="19"/>
      <c r="G19" s="97" t="s">
        <v>91</v>
      </c>
      <c r="H19" s="98"/>
      <c r="I19" s="61" t="s">
        <v>108</v>
      </c>
    </row>
    <row r="20" spans="1:9" hidden="1">
      <c r="A20" s="23"/>
      <c r="B20" s="89"/>
      <c r="C20" s="89"/>
      <c r="D20" s="89"/>
      <c r="E20" s="89"/>
      <c r="F20" s="20"/>
      <c r="G20" s="97" t="s">
        <v>4</v>
      </c>
      <c r="H20" s="98"/>
      <c r="I20" s="4"/>
    </row>
    <row r="21" spans="1:9">
      <c r="A21" s="23" t="s">
        <v>11</v>
      </c>
      <c r="B21" s="105" t="s">
        <v>111</v>
      </c>
      <c r="C21" s="105"/>
      <c r="D21" s="105"/>
      <c r="E21" s="105"/>
      <c r="F21" s="20"/>
      <c r="G21" s="97" t="s">
        <v>3</v>
      </c>
      <c r="H21" s="98"/>
      <c r="I21" s="4"/>
    </row>
    <row r="22" spans="1:9">
      <c r="A22" s="23" t="s">
        <v>10</v>
      </c>
      <c r="B22" s="89" t="s">
        <v>89</v>
      </c>
      <c r="C22" s="89"/>
      <c r="D22" s="89"/>
      <c r="E22" s="89"/>
      <c r="F22" s="20"/>
      <c r="G22" s="97" t="s">
        <v>5</v>
      </c>
      <c r="H22" s="98"/>
      <c r="I22" s="4" t="s">
        <v>90</v>
      </c>
    </row>
    <row r="23" spans="1:9" ht="18" customHeight="1">
      <c r="A23" s="23" t="s">
        <v>32</v>
      </c>
      <c r="B23" s="89" t="s">
        <v>82</v>
      </c>
      <c r="C23" s="89"/>
      <c r="D23" s="89"/>
      <c r="E23" s="89"/>
      <c r="F23" s="20"/>
      <c r="G23" s="91" t="s">
        <v>23</v>
      </c>
      <c r="H23" s="92"/>
      <c r="I23" s="5" t="s">
        <v>31</v>
      </c>
    </row>
    <row r="24" spans="1:9" ht="18" customHeight="1">
      <c r="A24" s="23" t="s">
        <v>15</v>
      </c>
      <c r="B24" s="89" t="s">
        <v>81</v>
      </c>
      <c r="C24" s="89"/>
      <c r="D24" s="89"/>
      <c r="E24" s="89"/>
      <c r="F24" s="20"/>
      <c r="G24" s="91" t="s">
        <v>24</v>
      </c>
      <c r="H24" s="92"/>
      <c r="I24" s="10"/>
    </row>
    <row r="25" spans="1:9">
      <c r="A25" s="23" t="s">
        <v>112</v>
      </c>
      <c r="B25" s="90">
        <v>32.25</v>
      </c>
      <c r="C25" s="90"/>
      <c r="D25" s="90"/>
      <c r="E25" s="90"/>
      <c r="F25" s="20"/>
      <c r="G25" s="20"/>
      <c r="H25" s="20"/>
      <c r="I25" s="25"/>
    </row>
    <row r="26" spans="1:9" ht="44.45" customHeight="1">
      <c r="A26" s="23" t="s">
        <v>6</v>
      </c>
      <c r="B26" s="103" t="s">
        <v>109</v>
      </c>
      <c r="C26" s="103"/>
      <c r="D26" s="103"/>
      <c r="E26" s="103"/>
      <c r="F26" s="103"/>
      <c r="G26" s="19"/>
      <c r="H26" s="19"/>
      <c r="I26" s="24"/>
    </row>
    <row r="27" spans="1:9">
      <c r="A27" s="23" t="s">
        <v>7</v>
      </c>
      <c r="B27" s="103">
        <v>677152080</v>
      </c>
      <c r="C27" s="103"/>
      <c r="D27" s="103"/>
      <c r="E27" s="103"/>
      <c r="F27" s="20"/>
      <c r="G27" s="20"/>
      <c r="H27" s="20"/>
      <c r="I27" s="25"/>
    </row>
    <row r="28" spans="1:9">
      <c r="A28" s="23" t="s">
        <v>113</v>
      </c>
      <c r="B28" s="103" t="s">
        <v>126</v>
      </c>
      <c r="C28" s="103"/>
      <c r="D28" s="103"/>
      <c r="E28" s="103"/>
      <c r="F28" s="19"/>
      <c r="G28" s="19"/>
      <c r="H28" s="19"/>
      <c r="I28" s="24"/>
    </row>
    <row r="30" spans="1:9" ht="31.9" customHeight="1">
      <c r="A30" s="95" t="s">
        <v>136</v>
      </c>
      <c r="B30" s="95"/>
      <c r="C30" s="95"/>
      <c r="D30" s="95"/>
      <c r="E30" s="95"/>
      <c r="F30" s="95"/>
      <c r="G30" s="95"/>
      <c r="H30" s="95"/>
      <c r="I30" s="95"/>
    </row>
    <row r="31" spans="1:9" ht="20.45" customHeight="1">
      <c r="A31" s="74"/>
      <c r="B31" s="73" t="s">
        <v>140</v>
      </c>
      <c r="C31" s="73"/>
      <c r="D31" s="75"/>
      <c r="E31" s="74"/>
      <c r="F31" s="74"/>
      <c r="G31" s="74"/>
      <c r="H31" s="74"/>
      <c r="I31" s="74"/>
    </row>
    <row r="32" spans="1:9" s="65" customFormat="1" ht="18.600000000000001" customHeight="1">
      <c r="A32" s="111" t="s">
        <v>114</v>
      </c>
      <c r="B32" s="111"/>
      <c r="C32" s="111"/>
      <c r="D32" s="111"/>
      <c r="E32" s="111"/>
      <c r="F32" s="111"/>
      <c r="G32" s="111"/>
      <c r="H32" s="111"/>
      <c r="I32" s="111"/>
    </row>
    <row r="33" spans="1:9" ht="15.6" customHeight="1">
      <c r="A33" s="18"/>
      <c r="B33" s="22"/>
      <c r="C33" s="18"/>
      <c r="D33" s="18"/>
      <c r="E33" s="18"/>
      <c r="F33" s="18"/>
      <c r="G33" s="18"/>
      <c r="H33" s="18"/>
      <c r="I33" s="18" t="s">
        <v>38</v>
      </c>
    </row>
    <row r="34" spans="1:9" ht="34.15" customHeight="1">
      <c r="A34" s="112" t="s">
        <v>27</v>
      </c>
      <c r="B34" s="96" t="s">
        <v>12</v>
      </c>
      <c r="C34" s="96" t="s">
        <v>137</v>
      </c>
      <c r="D34" s="96" t="s">
        <v>138</v>
      </c>
      <c r="E34" s="96" t="s">
        <v>139</v>
      </c>
      <c r="F34" s="96" t="s">
        <v>22</v>
      </c>
      <c r="G34" s="96"/>
      <c r="H34" s="96"/>
      <c r="I34" s="96"/>
    </row>
    <row r="35" spans="1:9" ht="55.9" customHeight="1">
      <c r="A35" s="112"/>
      <c r="B35" s="96"/>
      <c r="C35" s="96"/>
      <c r="D35" s="96"/>
      <c r="E35" s="96"/>
      <c r="F35" s="63" t="s">
        <v>118</v>
      </c>
      <c r="G35" s="63" t="s">
        <v>119</v>
      </c>
      <c r="H35" s="63" t="s">
        <v>120</v>
      </c>
      <c r="I35" s="63" t="s">
        <v>121</v>
      </c>
    </row>
    <row r="36" spans="1:9">
      <c r="A36" s="4">
        <v>1</v>
      </c>
      <c r="B36" s="5">
        <v>2</v>
      </c>
      <c r="C36" s="5">
        <v>3</v>
      </c>
      <c r="D36" s="5">
        <v>4</v>
      </c>
      <c r="E36" s="5">
        <v>5</v>
      </c>
      <c r="F36" s="5">
        <v>6</v>
      </c>
      <c r="G36" s="5">
        <v>7</v>
      </c>
      <c r="H36" s="5">
        <v>8</v>
      </c>
      <c r="I36" s="5">
        <v>9</v>
      </c>
    </row>
    <row r="37" spans="1:9" ht="22.15" customHeight="1">
      <c r="A37" s="93" t="s">
        <v>33</v>
      </c>
      <c r="B37" s="93"/>
      <c r="C37" s="93"/>
      <c r="D37" s="93"/>
      <c r="E37" s="93"/>
      <c r="F37" s="93"/>
      <c r="G37" s="93"/>
      <c r="H37" s="93"/>
      <c r="I37" s="94"/>
    </row>
    <row r="38" spans="1:9" s="67" customFormat="1" ht="29.45" customHeight="1">
      <c r="A38" s="115" t="s">
        <v>41</v>
      </c>
      <c r="B38" s="115"/>
      <c r="C38" s="115"/>
      <c r="D38" s="115"/>
      <c r="E38" s="115"/>
      <c r="F38" s="115"/>
      <c r="G38" s="115"/>
      <c r="H38" s="115"/>
      <c r="I38" s="115"/>
    </row>
    <row r="39" spans="1:9" s="67" customFormat="1" ht="37.5">
      <c r="A39" s="47" t="s">
        <v>37</v>
      </c>
      <c r="B39" s="64">
        <v>100</v>
      </c>
      <c r="C39" s="51">
        <v>488.3</v>
      </c>
      <c r="D39" s="51">
        <v>514.79999999999995</v>
      </c>
      <c r="E39" s="68">
        <f>F39+G39+H39+I39</f>
        <v>604</v>
      </c>
      <c r="F39" s="51">
        <v>125.5</v>
      </c>
      <c r="G39" s="51">
        <v>136.5</v>
      </c>
      <c r="H39" s="51">
        <v>136.9</v>
      </c>
      <c r="I39" s="51">
        <f>139.6+65.5</f>
        <v>205.1</v>
      </c>
    </row>
    <row r="40" spans="1:9" s="67" customFormat="1" ht="81.599999999999994" customHeight="1">
      <c r="A40" s="47" t="s">
        <v>141</v>
      </c>
      <c r="B40" s="64">
        <v>110</v>
      </c>
      <c r="C40" s="51">
        <v>5350</v>
      </c>
      <c r="D40" s="51">
        <v>5350</v>
      </c>
      <c r="E40" s="68">
        <f t="shared" ref="E40:E46" si="0">SUM(F40:I40)</f>
        <v>5882.1</v>
      </c>
      <c r="F40" s="51">
        <v>1211.8</v>
      </c>
      <c r="G40" s="51">
        <v>1362.6</v>
      </c>
      <c r="H40" s="51">
        <v>1362.6</v>
      </c>
      <c r="I40" s="51">
        <f>1363+512.1+70</f>
        <v>1945.1</v>
      </c>
    </row>
    <row r="41" spans="1:9" s="67" customFormat="1" ht="1.1499999999999999" hidden="1" customHeight="1">
      <c r="A41" s="47" t="s">
        <v>122</v>
      </c>
      <c r="B41" s="64">
        <v>120</v>
      </c>
      <c r="C41" s="51">
        <v>0</v>
      </c>
      <c r="D41" s="51">
        <v>0</v>
      </c>
      <c r="E41" s="68">
        <f t="shared" si="0"/>
        <v>0</v>
      </c>
      <c r="F41" s="51">
        <v>0</v>
      </c>
      <c r="G41" s="51">
        <v>0</v>
      </c>
      <c r="H41" s="51">
        <v>0</v>
      </c>
      <c r="I41" s="51">
        <v>0</v>
      </c>
    </row>
    <row r="42" spans="1:9" s="67" customFormat="1" ht="26.45" customHeight="1">
      <c r="A42" s="47" t="s">
        <v>123</v>
      </c>
      <c r="B42" s="64">
        <v>150</v>
      </c>
      <c r="C42" s="51">
        <v>0</v>
      </c>
      <c r="D42" s="51">
        <v>0</v>
      </c>
      <c r="E42" s="68">
        <f t="shared" si="0"/>
        <v>0</v>
      </c>
      <c r="F42" s="51">
        <v>0</v>
      </c>
      <c r="G42" s="51">
        <v>0</v>
      </c>
      <c r="H42" s="51">
        <v>0</v>
      </c>
      <c r="I42" s="51">
        <v>0</v>
      </c>
    </row>
    <row r="43" spans="1:9" s="67" customFormat="1" ht="79.150000000000006" customHeight="1">
      <c r="A43" s="70" t="s">
        <v>130</v>
      </c>
      <c r="B43" s="64">
        <v>160</v>
      </c>
      <c r="C43" s="51">
        <v>818.7</v>
      </c>
      <c r="D43" s="51">
        <v>1238.0999999999999</v>
      </c>
      <c r="E43" s="68">
        <f t="shared" si="0"/>
        <v>1045.4000000000001</v>
      </c>
      <c r="F43" s="51">
        <v>110.3</v>
      </c>
      <c r="G43" s="51">
        <v>311.7</v>
      </c>
      <c r="H43" s="51">
        <v>311.7</v>
      </c>
      <c r="I43" s="51">
        <v>311.7</v>
      </c>
    </row>
    <row r="44" spans="1:9" s="67" customFormat="1" ht="30.75" customHeight="1">
      <c r="A44" s="47" t="s">
        <v>124</v>
      </c>
      <c r="B44" s="64">
        <v>170</v>
      </c>
      <c r="C44" s="57">
        <f>C39+C40+C41+C42+C43</f>
        <v>6657</v>
      </c>
      <c r="D44" s="57">
        <f>D39+D40+D41+D43</f>
        <v>7102.9</v>
      </c>
      <c r="E44" s="57">
        <f>E39+E40+E41+E42+E43</f>
        <v>7531.5</v>
      </c>
      <c r="F44" s="57">
        <f>F39+F40+F41+F42+F43</f>
        <v>1447.6</v>
      </c>
      <c r="G44" s="57">
        <f>G39+G40+G41+G42+G43</f>
        <v>1810.8</v>
      </c>
      <c r="H44" s="57">
        <f>H39+H40+H41+H42+H43</f>
        <v>1811.2</v>
      </c>
      <c r="I44" s="57">
        <f>I39+I40+I41+I43</f>
        <v>2461.9</v>
      </c>
    </row>
    <row r="45" spans="1:9" s="3" customFormat="1" hidden="1">
      <c r="A45" s="28"/>
      <c r="B45" s="29">
        <v>122</v>
      </c>
      <c r="C45" s="27"/>
      <c r="D45" s="27">
        <v>0</v>
      </c>
      <c r="E45" s="27">
        <f>SUM(F45:I45)</f>
        <v>0</v>
      </c>
      <c r="F45" s="27"/>
      <c r="G45" s="27"/>
      <c r="H45" s="27"/>
      <c r="I45" s="27"/>
    </row>
    <row r="46" spans="1:9" s="3" customFormat="1" hidden="1">
      <c r="A46" s="28"/>
      <c r="B46" s="29">
        <v>123</v>
      </c>
      <c r="C46" s="27"/>
      <c r="D46" s="27">
        <v>0</v>
      </c>
      <c r="E46" s="27">
        <f t="shared" si="0"/>
        <v>0</v>
      </c>
      <c r="F46" s="27"/>
      <c r="G46" s="27"/>
      <c r="H46" s="27"/>
      <c r="I46" s="27"/>
    </row>
    <row r="47" spans="1:9" s="3" customFormat="1" hidden="1">
      <c r="A47" s="6" t="s">
        <v>74</v>
      </c>
      <c r="B47" s="7">
        <v>130</v>
      </c>
      <c r="C47" s="27">
        <f>SUM(C48:C49)</f>
        <v>0</v>
      </c>
      <c r="D47" s="27"/>
      <c r="E47" s="27">
        <f>SUM(F47:I47)</f>
        <v>0</v>
      </c>
      <c r="F47" s="27"/>
      <c r="G47" s="27"/>
      <c r="H47" s="27"/>
      <c r="I47" s="27"/>
    </row>
    <row r="48" spans="1:9" s="3" customFormat="1" ht="37.5" hidden="1">
      <c r="A48" s="28" t="s">
        <v>84</v>
      </c>
      <c r="B48" s="30">
        <v>131</v>
      </c>
      <c r="C48" s="27"/>
      <c r="D48" s="27"/>
      <c r="E48" s="27">
        <f>SUM(F48:I48)</f>
        <v>0</v>
      </c>
      <c r="F48" s="27"/>
      <c r="G48" s="27"/>
      <c r="H48" s="27"/>
      <c r="I48" s="27"/>
    </row>
    <row r="49" spans="1:9" s="3" customFormat="1" hidden="1">
      <c r="A49" s="28" t="s">
        <v>75</v>
      </c>
      <c r="B49" s="30">
        <v>132</v>
      </c>
      <c r="C49" s="27"/>
      <c r="D49" s="27">
        <v>0</v>
      </c>
      <c r="E49" s="27">
        <f>SUM(F49:I49)</f>
        <v>0</v>
      </c>
      <c r="F49" s="27">
        <v>0</v>
      </c>
      <c r="G49" s="27">
        <v>0</v>
      </c>
      <c r="H49" s="27">
        <v>0</v>
      </c>
      <c r="I49" s="27">
        <v>0</v>
      </c>
    </row>
    <row r="50" spans="1:9" ht="27" customHeight="1">
      <c r="A50" s="117" t="s">
        <v>102</v>
      </c>
      <c r="B50" s="93"/>
      <c r="C50" s="93"/>
      <c r="D50" s="93"/>
      <c r="E50" s="93"/>
      <c r="F50" s="93"/>
      <c r="G50" s="93"/>
      <c r="H50" s="93"/>
      <c r="I50" s="94"/>
    </row>
    <row r="51" spans="1:9">
      <c r="A51" s="47" t="s">
        <v>56</v>
      </c>
      <c r="B51" s="48">
        <v>200</v>
      </c>
      <c r="C51" s="49">
        <v>370.5</v>
      </c>
      <c r="D51" s="49">
        <v>366.2</v>
      </c>
      <c r="E51" s="50">
        <f t="shared" ref="E51:E56" si="1">SUM(F51:I51)</f>
        <v>429.1</v>
      </c>
      <c r="F51" s="51">
        <v>100</v>
      </c>
      <c r="G51" s="51">
        <v>100.4</v>
      </c>
      <c r="H51" s="51">
        <v>100.7</v>
      </c>
      <c r="I51" s="51">
        <f>100.7+27.3</f>
        <v>128</v>
      </c>
    </row>
    <row r="52" spans="1:9">
      <c r="A52" s="47" t="s">
        <v>57</v>
      </c>
      <c r="B52" s="48">
        <v>210</v>
      </c>
      <c r="C52" s="49">
        <v>81.5</v>
      </c>
      <c r="D52" s="49">
        <v>80.599999999999994</v>
      </c>
      <c r="E52" s="50">
        <f t="shared" si="1"/>
        <v>94.4</v>
      </c>
      <c r="F52" s="51">
        <v>22</v>
      </c>
      <c r="G52" s="51">
        <v>22.1</v>
      </c>
      <c r="H52" s="51">
        <v>22.2</v>
      </c>
      <c r="I52" s="51">
        <f>22.1+6</f>
        <v>28.1</v>
      </c>
    </row>
    <row r="53" spans="1:9">
      <c r="A53" s="47" t="s">
        <v>58</v>
      </c>
      <c r="B53" s="48">
        <v>220</v>
      </c>
      <c r="C53" s="49">
        <v>24.2</v>
      </c>
      <c r="D53" s="49">
        <v>50</v>
      </c>
      <c r="E53" s="50">
        <f t="shared" si="1"/>
        <v>50.3</v>
      </c>
      <c r="F53" s="51">
        <v>0</v>
      </c>
      <c r="G53" s="51">
        <v>10</v>
      </c>
      <c r="H53" s="51">
        <v>10</v>
      </c>
      <c r="I53" s="51">
        <f>11.8+18.5</f>
        <v>30.3</v>
      </c>
    </row>
    <row r="54" spans="1:9" hidden="1">
      <c r="A54" s="47" t="s">
        <v>59</v>
      </c>
      <c r="B54" s="48">
        <v>230</v>
      </c>
      <c r="C54" s="49"/>
      <c r="D54" s="49"/>
      <c r="E54" s="71">
        <f t="shared" si="1"/>
        <v>0</v>
      </c>
      <c r="F54" s="72"/>
      <c r="G54" s="72"/>
      <c r="H54" s="72"/>
      <c r="I54" s="72"/>
    </row>
    <row r="55" spans="1:9" hidden="1">
      <c r="A55" s="47" t="s">
        <v>60</v>
      </c>
      <c r="B55" s="48">
        <v>240</v>
      </c>
      <c r="C55" s="49"/>
      <c r="D55" s="49"/>
      <c r="E55" s="71">
        <f t="shared" si="1"/>
        <v>0</v>
      </c>
      <c r="F55" s="72"/>
      <c r="G55" s="72"/>
      <c r="H55" s="72"/>
      <c r="I55" s="72"/>
    </row>
    <row r="56" spans="1:9">
      <c r="A56" s="47" t="s">
        <v>61</v>
      </c>
      <c r="B56" s="48">
        <v>230</v>
      </c>
      <c r="C56" s="49">
        <v>12.1</v>
      </c>
      <c r="D56" s="49">
        <v>18</v>
      </c>
      <c r="E56" s="50">
        <f t="shared" si="1"/>
        <v>25.7</v>
      </c>
      <c r="F56" s="51">
        <v>3.5</v>
      </c>
      <c r="G56" s="51">
        <v>4</v>
      </c>
      <c r="H56" s="51">
        <v>4</v>
      </c>
      <c r="I56" s="51">
        <f>5+9.2</f>
        <v>14.2</v>
      </c>
    </row>
    <row r="57" spans="1:9" hidden="1">
      <c r="A57" s="47" t="s">
        <v>62</v>
      </c>
      <c r="B57" s="48">
        <v>260</v>
      </c>
      <c r="C57" s="49"/>
      <c r="D57" s="49"/>
      <c r="E57" s="50">
        <f t="shared" ref="E57:E69" si="2">SUM(F57:I57)</f>
        <v>0</v>
      </c>
      <c r="F57" s="51"/>
      <c r="G57" s="51"/>
      <c r="H57" s="51"/>
      <c r="I57" s="51"/>
    </row>
    <row r="58" spans="1:9" ht="37.5">
      <c r="A58" s="47" t="s">
        <v>70</v>
      </c>
      <c r="B58" s="48">
        <v>240</v>
      </c>
      <c r="C58" s="52">
        <f>C59+C60+C61+C62+C63+C64</f>
        <v>0</v>
      </c>
      <c r="D58" s="52">
        <f>D60+D61+D62+D63</f>
        <v>0</v>
      </c>
      <c r="E58" s="50">
        <f t="shared" si="2"/>
        <v>0</v>
      </c>
      <c r="F58" s="53">
        <f>F60+F61+F62+F63</f>
        <v>0</v>
      </c>
      <c r="G58" s="53">
        <f>G60+G61+G62+G63</f>
        <v>0</v>
      </c>
      <c r="H58" s="53">
        <f>H60+H61+H62+H63</f>
        <v>0</v>
      </c>
      <c r="I58" s="53">
        <f>I60+I61+I62+I63</f>
        <v>0</v>
      </c>
    </row>
    <row r="59" spans="1:9" hidden="1">
      <c r="A59" s="54" t="s">
        <v>63</v>
      </c>
      <c r="B59" s="48">
        <v>271</v>
      </c>
      <c r="C59" s="49"/>
      <c r="D59" s="49">
        <v>0</v>
      </c>
      <c r="E59" s="50">
        <f t="shared" si="2"/>
        <v>0</v>
      </c>
      <c r="F59" s="55"/>
      <c r="G59" s="55"/>
      <c r="H59" s="56"/>
      <c r="I59" s="56"/>
    </row>
    <row r="60" spans="1:9" hidden="1">
      <c r="A60" s="54" t="s">
        <v>64</v>
      </c>
      <c r="B60" s="48">
        <v>272</v>
      </c>
      <c r="C60" s="49"/>
      <c r="D60" s="49"/>
      <c r="E60" s="50">
        <f t="shared" si="2"/>
        <v>0</v>
      </c>
      <c r="F60" s="51"/>
      <c r="G60" s="56"/>
      <c r="H60" s="56"/>
      <c r="I60" s="56"/>
    </row>
    <row r="61" spans="1:9">
      <c r="A61" s="54" t="s">
        <v>65</v>
      </c>
      <c r="B61" s="48">
        <v>241</v>
      </c>
      <c r="C61" s="49"/>
      <c r="D61" s="49"/>
      <c r="E61" s="50">
        <f t="shared" si="2"/>
        <v>0</v>
      </c>
      <c r="F61" s="51"/>
      <c r="G61" s="51"/>
      <c r="H61" s="51"/>
      <c r="I61" s="51"/>
    </row>
    <row r="62" spans="1:9" hidden="1">
      <c r="A62" s="54" t="s">
        <v>66</v>
      </c>
      <c r="B62" s="48">
        <v>274</v>
      </c>
      <c r="C62" s="49"/>
      <c r="D62" s="49"/>
      <c r="E62" s="50">
        <f t="shared" si="2"/>
        <v>0</v>
      </c>
      <c r="F62" s="51"/>
      <c r="G62" s="51"/>
      <c r="H62" s="51"/>
      <c r="I62" s="51"/>
    </row>
    <row r="63" spans="1:9" hidden="1">
      <c r="A63" s="54" t="s">
        <v>67</v>
      </c>
      <c r="B63" s="48">
        <v>275</v>
      </c>
      <c r="C63" s="49"/>
      <c r="D63" s="49"/>
      <c r="E63" s="50">
        <f t="shared" si="2"/>
        <v>0</v>
      </c>
      <c r="F63" s="51"/>
      <c r="G63" s="51"/>
      <c r="H63" s="51"/>
      <c r="I63" s="51"/>
    </row>
    <row r="64" spans="1:9" hidden="1">
      <c r="A64" s="54" t="s">
        <v>68</v>
      </c>
      <c r="B64" s="48">
        <v>276</v>
      </c>
      <c r="C64" s="49"/>
      <c r="D64" s="49">
        <v>0</v>
      </c>
      <c r="E64" s="50">
        <f t="shared" si="2"/>
        <v>0</v>
      </c>
      <c r="F64" s="55"/>
      <c r="G64" s="55"/>
      <c r="H64" s="56"/>
      <c r="I64" s="56"/>
    </row>
    <row r="65" spans="1:10" s="65" customFormat="1" ht="20.45" customHeight="1">
      <c r="A65" s="47" t="s">
        <v>39</v>
      </c>
      <c r="B65" s="48">
        <v>245</v>
      </c>
      <c r="C65" s="49"/>
      <c r="D65" s="49"/>
      <c r="E65" s="50">
        <f t="shared" si="2"/>
        <v>0</v>
      </c>
      <c r="F65" s="51"/>
      <c r="G65" s="51"/>
      <c r="H65" s="51"/>
      <c r="I65" s="51"/>
    </row>
    <row r="66" spans="1:10">
      <c r="A66" s="47" t="s">
        <v>71</v>
      </c>
      <c r="B66" s="48">
        <v>250</v>
      </c>
      <c r="C66" s="49"/>
      <c r="D66" s="49"/>
      <c r="E66" s="50">
        <f t="shared" si="2"/>
        <v>0</v>
      </c>
      <c r="F66" s="51"/>
      <c r="G66" s="51"/>
      <c r="H66" s="51"/>
      <c r="I66" s="51"/>
    </row>
    <row r="67" spans="1:10" hidden="1">
      <c r="A67" s="47" t="s">
        <v>72</v>
      </c>
      <c r="B67" s="48">
        <v>300</v>
      </c>
      <c r="C67" s="49"/>
      <c r="D67" s="49"/>
      <c r="E67" s="50">
        <f t="shared" si="2"/>
        <v>0</v>
      </c>
      <c r="F67" s="51"/>
      <c r="G67" s="51"/>
      <c r="H67" s="51"/>
      <c r="I67" s="51"/>
    </row>
    <row r="68" spans="1:10" hidden="1">
      <c r="A68" s="47" t="s">
        <v>39</v>
      </c>
      <c r="B68" s="48">
        <v>310</v>
      </c>
      <c r="C68" s="49"/>
      <c r="D68" s="49">
        <v>0</v>
      </c>
      <c r="E68" s="50">
        <f t="shared" si="2"/>
        <v>0</v>
      </c>
      <c r="F68" s="51"/>
      <c r="G68" s="51"/>
      <c r="H68" s="51"/>
      <c r="I68" s="51"/>
    </row>
    <row r="69" spans="1:10" ht="16.899999999999999" customHeight="1">
      <c r="A69" s="47" t="s">
        <v>99</v>
      </c>
      <c r="B69" s="48">
        <v>260</v>
      </c>
      <c r="C69" s="57">
        <f>C71+C72</f>
        <v>0</v>
      </c>
      <c r="D69" s="57">
        <f>D71+D72</f>
        <v>0</v>
      </c>
      <c r="E69" s="50">
        <f t="shared" si="2"/>
        <v>4.5</v>
      </c>
      <c r="F69" s="57">
        <f>F71+F72</f>
        <v>0</v>
      </c>
      <c r="G69" s="57">
        <f>G70+G71+G72</f>
        <v>0</v>
      </c>
      <c r="H69" s="57">
        <f>H70+H71+H72</f>
        <v>0</v>
      </c>
      <c r="I69" s="57">
        <f>I70+I71+I72</f>
        <v>4.5</v>
      </c>
    </row>
    <row r="70" spans="1:10" ht="16.149999999999999" customHeight="1">
      <c r="A70" s="54" t="s">
        <v>100</v>
      </c>
      <c r="B70" s="48" t="s">
        <v>115</v>
      </c>
      <c r="C70" s="58"/>
      <c r="D70" s="58"/>
      <c r="E70" s="53"/>
      <c r="F70" s="59"/>
      <c r="G70" s="59"/>
      <c r="H70" s="59"/>
      <c r="I70" s="59"/>
    </row>
    <row r="71" spans="1:10" ht="15.6" customHeight="1">
      <c r="A71" s="54" t="s">
        <v>98</v>
      </c>
      <c r="B71" s="48" t="s">
        <v>116</v>
      </c>
      <c r="C71" s="58"/>
      <c r="D71" s="58"/>
      <c r="E71" s="53"/>
      <c r="F71" s="59"/>
      <c r="G71" s="59"/>
      <c r="H71" s="59"/>
      <c r="I71" s="59">
        <v>4.5</v>
      </c>
    </row>
    <row r="72" spans="1:10" ht="20.45" customHeight="1">
      <c r="A72" s="54" t="s">
        <v>101</v>
      </c>
      <c r="B72" s="48" t="s">
        <v>117</v>
      </c>
      <c r="C72" s="58"/>
      <c r="D72" s="58"/>
      <c r="E72" s="53"/>
      <c r="F72" s="59"/>
      <c r="G72" s="59"/>
      <c r="H72" s="59"/>
      <c r="I72" s="59"/>
    </row>
    <row r="73" spans="1:10">
      <c r="A73" s="47" t="s">
        <v>110</v>
      </c>
      <c r="B73" s="48">
        <v>270</v>
      </c>
      <c r="C73" s="50">
        <f>SUM(C51:C58)+SUM(C65:C69)</f>
        <v>488.3</v>
      </c>
      <c r="D73" s="50">
        <f>D51+D52+D53+D54+D55+D56+D57+D58+D65+D66+D69</f>
        <v>514.79999999999995</v>
      </c>
      <c r="E73" s="50">
        <f>SUM(F73:I73)</f>
        <v>604</v>
      </c>
      <c r="F73" s="50">
        <f>F51+F52+F53+F54+F55+F56+F57+F58+F65+F66+F69</f>
        <v>125.5</v>
      </c>
      <c r="G73" s="50">
        <f>G51+G52+G53+G54+G55+G56+G57+G58+G65+G66+G69</f>
        <v>136.5</v>
      </c>
      <c r="H73" s="50">
        <f>H51+H52+H53+H54+H55+H56+H57+H58+H65+H66+H69</f>
        <v>136.9</v>
      </c>
      <c r="I73" s="50">
        <f>I51+I52+I53+I54+I55+I56+I57+I58+I65+I66+I69</f>
        <v>205.1</v>
      </c>
    </row>
    <row r="74" spans="1:10" ht="25.15" customHeight="1">
      <c r="A74" s="118" t="s">
        <v>87</v>
      </c>
      <c r="B74" s="119"/>
      <c r="C74" s="119"/>
      <c r="D74" s="119"/>
      <c r="E74" s="119"/>
      <c r="F74" s="119"/>
      <c r="G74" s="119"/>
      <c r="H74" s="119"/>
      <c r="I74" s="120"/>
    </row>
    <row r="75" spans="1:10">
      <c r="A75" s="47" t="s">
        <v>56</v>
      </c>
      <c r="B75" s="48">
        <v>300</v>
      </c>
      <c r="C75" s="49">
        <v>3368.6</v>
      </c>
      <c r="D75" s="49">
        <v>3368.6</v>
      </c>
      <c r="E75" s="50">
        <f t="shared" ref="E75:E92" si="3">SUM(F75:I75)</f>
        <v>3753.2</v>
      </c>
      <c r="F75" s="51">
        <v>938.3</v>
      </c>
      <c r="G75" s="51">
        <v>938.2</v>
      </c>
      <c r="H75" s="51">
        <v>938.3</v>
      </c>
      <c r="I75" s="51">
        <v>938.4</v>
      </c>
    </row>
    <row r="76" spans="1:10">
      <c r="A76" s="47" t="s">
        <v>57</v>
      </c>
      <c r="B76" s="48">
        <v>310</v>
      </c>
      <c r="C76" s="49">
        <v>741.1</v>
      </c>
      <c r="D76" s="49">
        <v>741.1</v>
      </c>
      <c r="E76" s="50">
        <f t="shared" si="3"/>
        <v>825.7</v>
      </c>
      <c r="F76" s="51">
        <v>206.4</v>
      </c>
      <c r="G76" s="51">
        <v>206.4</v>
      </c>
      <c r="H76" s="51">
        <v>206.4</v>
      </c>
      <c r="I76" s="51">
        <v>206.5</v>
      </c>
    </row>
    <row r="77" spans="1:10">
      <c r="A77" s="47" t="s">
        <v>58</v>
      </c>
      <c r="B77" s="48">
        <v>320</v>
      </c>
      <c r="C77" s="49">
        <v>1147.7</v>
      </c>
      <c r="D77" s="49">
        <v>1147.7</v>
      </c>
      <c r="E77" s="50">
        <f>SUM(F77:I77)</f>
        <v>1009.4</v>
      </c>
      <c r="F77" s="51">
        <f>48.7-17.6</f>
        <v>31.1</v>
      </c>
      <c r="G77" s="51">
        <f>168.6-9.4</f>
        <v>159.19999999999999</v>
      </c>
      <c r="H77" s="51">
        <f>167.5+27</f>
        <v>194.5</v>
      </c>
      <c r="I77" s="51">
        <f>162.6+391.979+70</f>
        <v>624.6</v>
      </c>
    </row>
    <row r="78" spans="1:10" hidden="1">
      <c r="A78" s="47" t="s">
        <v>59</v>
      </c>
      <c r="B78" s="48">
        <v>230</v>
      </c>
      <c r="C78" s="49"/>
      <c r="D78" s="49"/>
      <c r="E78" s="50">
        <f t="shared" si="3"/>
        <v>0</v>
      </c>
      <c r="F78" s="51"/>
      <c r="G78" s="51"/>
      <c r="H78" s="51"/>
      <c r="I78" s="51"/>
    </row>
    <row r="79" spans="1:10" hidden="1">
      <c r="A79" s="47" t="s">
        <v>60</v>
      </c>
      <c r="B79" s="48">
        <v>240</v>
      </c>
      <c r="C79" s="49"/>
      <c r="D79" s="49"/>
      <c r="E79" s="50">
        <f t="shared" si="3"/>
        <v>0</v>
      </c>
      <c r="F79" s="51"/>
      <c r="G79" s="51"/>
      <c r="H79" s="51"/>
      <c r="I79" s="51"/>
    </row>
    <row r="80" spans="1:10">
      <c r="A80" s="47" t="s">
        <v>61</v>
      </c>
      <c r="B80" s="48">
        <v>330</v>
      </c>
      <c r="C80" s="49">
        <v>74.2</v>
      </c>
      <c r="D80" s="49">
        <v>74.2</v>
      </c>
      <c r="E80" s="50">
        <f t="shared" si="3"/>
        <v>195.1</v>
      </c>
      <c r="F80" s="51">
        <v>9</v>
      </c>
      <c r="G80" s="51">
        <v>21</v>
      </c>
      <c r="H80" s="51">
        <v>21</v>
      </c>
      <c r="I80" s="51">
        <f>24+120.069</f>
        <v>144.1</v>
      </c>
      <c r="J80" s="2" t="s">
        <v>125</v>
      </c>
    </row>
    <row r="81" spans="1:9" hidden="1">
      <c r="A81" s="47" t="s">
        <v>62</v>
      </c>
      <c r="B81" s="48">
        <v>260</v>
      </c>
      <c r="C81" s="49"/>
      <c r="D81" s="49"/>
      <c r="E81" s="50">
        <f t="shared" si="3"/>
        <v>0</v>
      </c>
      <c r="F81" s="51"/>
      <c r="G81" s="51"/>
      <c r="H81" s="51"/>
      <c r="I81" s="51"/>
    </row>
    <row r="82" spans="1:9" ht="37.5">
      <c r="A82" s="47" t="s">
        <v>70</v>
      </c>
      <c r="B82" s="48">
        <v>340</v>
      </c>
      <c r="C82" s="57">
        <f>C83+C84+C85+C86+C87+C88</f>
        <v>18.399999999999999</v>
      </c>
      <c r="D82" s="57">
        <f>D84+D85+D86+D87</f>
        <v>18.399999999999999</v>
      </c>
      <c r="E82" s="50">
        <f>SUM(F82:I82)</f>
        <v>98.7</v>
      </c>
      <c r="F82" s="50">
        <f>F84+F85+F86+F87</f>
        <v>27</v>
      </c>
      <c r="G82" s="50">
        <f>G84+G85+G86+G87</f>
        <v>37.799999999999997</v>
      </c>
      <c r="H82" s="50">
        <f>H84+H85+H86+H87</f>
        <v>2.4</v>
      </c>
      <c r="I82" s="50">
        <f>I84+I85+I86+I87</f>
        <v>31.5</v>
      </c>
    </row>
    <row r="83" spans="1:9" hidden="1">
      <c r="A83" s="54" t="s">
        <v>63</v>
      </c>
      <c r="B83" s="48">
        <v>271</v>
      </c>
      <c r="C83" s="49"/>
      <c r="D83" s="49">
        <v>0</v>
      </c>
      <c r="E83" s="50">
        <f t="shared" si="3"/>
        <v>0</v>
      </c>
      <c r="F83" s="55"/>
      <c r="G83" s="55"/>
      <c r="H83" s="56"/>
      <c r="I83" s="56"/>
    </row>
    <row r="84" spans="1:9" hidden="1">
      <c r="A84" s="54" t="s">
        <v>64</v>
      </c>
      <c r="B84" s="48">
        <v>272</v>
      </c>
      <c r="C84" s="49"/>
      <c r="D84" s="49"/>
      <c r="E84" s="50">
        <f t="shared" si="3"/>
        <v>0</v>
      </c>
      <c r="F84" s="51"/>
      <c r="G84" s="56"/>
      <c r="H84" s="56"/>
      <c r="I84" s="56"/>
    </row>
    <row r="85" spans="1:9" ht="19.5">
      <c r="A85" s="54" t="s">
        <v>65</v>
      </c>
      <c r="B85" s="48">
        <v>341</v>
      </c>
      <c r="C85" s="58">
        <v>18.399999999999999</v>
      </c>
      <c r="D85" s="58">
        <v>18.399999999999999</v>
      </c>
      <c r="E85" s="53">
        <f t="shared" si="3"/>
        <v>98.7</v>
      </c>
      <c r="F85" s="59">
        <f>9.4+17.6</f>
        <v>27</v>
      </c>
      <c r="G85" s="59">
        <f>28.4+9.4</f>
        <v>37.799999999999997</v>
      </c>
      <c r="H85" s="59">
        <f>29.4-27</f>
        <v>2.4</v>
      </c>
      <c r="I85" s="59">
        <v>31.5</v>
      </c>
    </row>
    <row r="86" spans="1:9" hidden="1">
      <c r="A86" s="54" t="s">
        <v>66</v>
      </c>
      <c r="B86" s="48">
        <v>274</v>
      </c>
      <c r="C86" s="49"/>
      <c r="D86" s="49"/>
      <c r="E86" s="50">
        <f t="shared" si="3"/>
        <v>0</v>
      </c>
      <c r="F86" s="51"/>
      <c r="G86" s="51"/>
      <c r="H86" s="51"/>
      <c r="I86" s="51"/>
    </row>
    <row r="87" spans="1:9" hidden="1">
      <c r="A87" s="54" t="s">
        <v>67</v>
      </c>
      <c r="B87" s="48">
        <v>275</v>
      </c>
      <c r="C87" s="49"/>
      <c r="D87" s="49"/>
      <c r="E87" s="50">
        <f t="shared" si="3"/>
        <v>0</v>
      </c>
      <c r="F87" s="51"/>
      <c r="G87" s="51"/>
      <c r="H87" s="51"/>
      <c r="I87" s="51"/>
    </row>
    <row r="88" spans="1:9" hidden="1">
      <c r="A88" s="54" t="s">
        <v>68</v>
      </c>
      <c r="B88" s="48">
        <v>276</v>
      </c>
      <c r="C88" s="49"/>
      <c r="D88" s="49">
        <v>0</v>
      </c>
      <c r="E88" s="50">
        <f t="shared" si="3"/>
        <v>0</v>
      </c>
      <c r="F88" s="55"/>
      <c r="G88" s="55"/>
      <c r="H88" s="56"/>
      <c r="I88" s="56"/>
    </row>
    <row r="89" spans="1:9" ht="56.25" hidden="1">
      <c r="A89" s="47" t="s">
        <v>69</v>
      </c>
      <c r="B89" s="48">
        <v>280</v>
      </c>
      <c r="C89" s="49"/>
      <c r="D89" s="49"/>
      <c r="E89" s="50">
        <f t="shared" si="3"/>
        <v>0</v>
      </c>
      <c r="F89" s="51"/>
      <c r="G89" s="51"/>
      <c r="H89" s="51"/>
      <c r="I89" s="51"/>
    </row>
    <row r="90" spans="1:9" hidden="1">
      <c r="A90" s="47" t="s">
        <v>71</v>
      </c>
      <c r="B90" s="48">
        <v>290</v>
      </c>
      <c r="C90" s="49"/>
      <c r="D90" s="49"/>
      <c r="E90" s="50">
        <f t="shared" si="3"/>
        <v>0</v>
      </c>
      <c r="F90" s="51"/>
      <c r="G90" s="51"/>
      <c r="H90" s="51"/>
      <c r="I90" s="51"/>
    </row>
    <row r="91" spans="1:9" hidden="1">
      <c r="A91" s="47" t="s">
        <v>72</v>
      </c>
      <c r="B91" s="48">
        <v>300</v>
      </c>
      <c r="C91" s="49"/>
      <c r="D91" s="49"/>
      <c r="E91" s="50">
        <f t="shared" si="3"/>
        <v>0</v>
      </c>
      <c r="F91" s="51"/>
      <c r="G91" s="51"/>
      <c r="H91" s="51"/>
      <c r="I91" s="51"/>
    </row>
    <row r="92" spans="1:9" hidden="1">
      <c r="A92" s="47" t="s">
        <v>39</v>
      </c>
      <c r="B92" s="48">
        <v>310</v>
      </c>
      <c r="C92" s="49"/>
      <c r="D92" s="49">
        <v>0</v>
      </c>
      <c r="E92" s="50">
        <f t="shared" si="3"/>
        <v>0</v>
      </c>
      <c r="F92" s="51"/>
      <c r="G92" s="51"/>
      <c r="H92" s="51"/>
      <c r="I92" s="51"/>
    </row>
    <row r="93" spans="1:9" hidden="1">
      <c r="A93" s="47" t="s">
        <v>76</v>
      </c>
      <c r="B93" s="48">
        <v>320</v>
      </c>
      <c r="C93" s="49"/>
      <c r="D93" s="49">
        <v>0</v>
      </c>
      <c r="E93" s="50">
        <f>SUM(F93:I93)</f>
        <v>0</v>
      </c>
      <c r="F93" s="51"/>
      <c r="G93" s="51"/>
      <c r="H93" s="51"/>
      <c r="I93" s="51"/>
    </row>
    <row r="94" spans="1:9" hidden="1">
      <c r="A94" s="47"/>
      <c r="B94" s="48">
        <v>321</v>
      </c>
      <c r="C94" s="49"/>
      <c r="D94" s="49"/>
      <c r="E94" s="50"/>
      <c r="F94" s="51"/>
      <c r="G94" s="51"/>
      <c r="H94" s="51"/>
      <c r="I94" s="51"/>
    </row>
    <row r="95" spans="1:9" hidden="1">
      <c r="A95" s="47"/>
      <c r="B95" s="48">
        <v>322</v>
      </c>
      <c r="C95" s="49"/>
      <c r="D95" s="49"/>
      <c r="E95" s="50"/>
      <c r="F95" s="51"/>
      <c r="G95" s="51"/>
      <c r="H95" s="51"/>
      <c r="I95" s="51"/>
    </row>
    <row r="96" spans="1:9">
      <c r="A96" s="47" t="s">
        <v>97</v>
      </c>
      <c r="B96" s="48">
        <v>350</v>
      </c>
      <c r="C96" s="50">
        <f>SUM(C75:C82)+SUM(C89:C93)</f>
        <v>5350</v>
      </c>
      <c r="D96" s="50">
        <f>D75+D76+D77+D78+D79+D80+D81+D82+D89+D90+D91</f>
        <v>5350</v>
      </c>
      <c r="E96" s="50">
        <f>SUM(F96:I96)</f>
        <v>5882.1</v>
      </c>
      <c r="F96" s="50">
        <f>F75+F76+F77+F78+F79+F80+F81+F82+F89+F90+F91</f>
        <v>1211.8</v>
      </c>
      <c r="G96" s="50">
        <f>G75+G76+G77+G78+G79+G80+G81+G82+G89+G90+G91</f>
        <v>1362.6</v>
      </c>
      <c r="H96" s="50">
        <f>H75+H76+H77+H78+H79+H80+H81+H82+H89+H90+H91</f>
        <v>1362.6</v>
      </c>
      <c r="I96" s="50">
        <f>I75+I76+I77+I78+I79+I80+I81+I82+I89+I90+I91</f>
        <v>1945.1</v>
      </c>
    </row>
    <row r="97" spans="1:9" ht="78" customHeight="1">
      <c r="A97" s="69" t="s">
        <v>131</v>
      </c>
      <c r="B97" s="48"/>
      <c r="C97" s="121"/>
      <c r="D97" s="122"/>
      <c r="E97" s="122"/>
      <c r="F97" s="122"/>
      <c r="G97" s="122"/>
      <c r="H97" s="122"/>
      <c r="I97" s="123"/>
    </row>
    <row r="98" spans="1:9">
      <c r="A98" s="66" t="s">
        <v>56</v>
      </c>
      <c r="B98" s="48">
        <v>351</v>
      </c>
      <c r="C98" s="50">
        <v>671.1</v>
      </c>
      <c r="D98" s="50">
        <v>1014.8</v>
      </c>
      <c r="E98" s="50">
        <f>SUM(F98:I98)</f>
        <v>856.9</v>
      </c>
      <c r="F98" s="56">
        <v>90.4</v>
      </c>
      <c r="G98" s="56">
        <v>255.5</v>
      </c>
      <c r="H98" s="56">
        <v>255.5</v>
      </c>
      <c r="I98" s="56">
        <v>255.5</v>
      </c>
    </row>
    <row r="99" spans="1:9">
      <c r="A99" s="66" t="s">
        <v>57</v>
      </c>
      <c r="B99" s="48">
        <v>352</v>
      </c>
      <c r="C99" s="50">
        <v>147.6</v>
      </c>
      <c r="D99" s="50">
        <v>223.3</v>
      </c>
      <c r="E99" s="50">
        <f>SUM(F99:I99)</f>
        <v>188.5</v>
      </c>
      <c r="F99" s="56">
        <v>19.899999999999999</v>
      </c>
      <c r="G99" s="56">
        <v>56.2</v>
      </c>
      <c r="H99" s="56">
        <v>56.2</v>
      </c>
      <c r="I99" s="56">
        <v>56.2</v>
      </c>
    </row>
    <row r="100" spans="1:9">
      <c r="A100" s="2" t="s">
        <v>132</v>
      </c>
      <c r="B100" s="48">
        <v>360</v>
      </c>
      <c r="C100" s="50">
        <f>C98+C99</f>
        <v>818.7</v>
      </c>
      <c r="D100" s="50">
        <f>D98+D99</f>
        <v>1238.0999999999999</v>
      </c>
      <c r="E100" s="50">
        <f>SUM(F100:I100)</f>
        <v>1045.4000000000001</v>
      </c>
      <c r="F100" s="50">
        <f>F98+F99</f>
        <v>110.3</v>
      </c>
      <c r="G100" s="50">
        <f>G98+G99</f>
        <v>311.7</v>
      </c>
      <c r="H100" s="50">
        <f>H98+H99</f>
        <v>311.7</v>
      </c>
      <c r="I100" s="50">
        <f>I98+I99</f>
        <v>311.7</v>
      </c>
    </row>
    <row r="101" spans="1:9" ht="27.6" hidden="1" customHeight="1">
      <c r="A101" s="66"/>
      <c r="B101" s="48"/>
      <c r="C101" s="50"/>
      <c r="D101" s="50"/>
      <c r="E101" s="50">
        <f>SUM(F101:I101)</f>
        <v>0</v>
      </c>
      <c r="F101" s="56"/>
      <c r="G101" s="56"/>
      <c r="H101" s="56"/>
      <c r="I101" s="56"/>
    </row>
    <row r="102" spans="1:9" s="65" customFormat="1" ht="25.15" customHeight="1">
      <c r="A102" s="118" t="s">
        <v>77</v>
      </c>
      <c r="B102" s="119"/>
      <c r="C102" s="119"/>
      <c r="D102" s="119"/>
      <c r="E102" s="119"/>
      <c r="F102" s="119"/>
      <c r="G102" s="119"/>
      <c r="H102" s="119"/>
      <c r="I102" s="120"/>
    </row>
    <row r="103" spans="1:9" s="65" customFormat="1" ht="37.5">
      <c r="A103" s="47" t="s">
        <v>103</v>
      </c>
      <c r="B103" s="48">
        <v>400</v>
      </c>
      <c r="C103" s="50">
        <f>C53+C58+C77+C82</f>
        <v>1190.3</v>
      </c>
      <c r="D103" s="50">
        <f>D53+D58+D77+D82</f>
        <v>1216.0999999999999</v>
      </c>
      <c r="E103" s="50">
        <f t="shared" ref="E103:E108" si="4">SUM(F103:I103)</f>
        <v>1158.4000000000001</v>
      </c>
      <c r="F103" s="53">
        <f>F53+F58+F77+F82</f>
        <v>58.1</v>
      </c>
      <c r="G103" s="53">
        <f>G53+G58+G77+G82</f>
        <v>207</v>
      </c>
      <c r="H103" s="53">
        <f>H53+H58+H77+H82</f>
        <v>206.9</v>
      </c>
      <c r="I103" s="53">
        <f>I53+I58+I77+I82</f>
        <v>686.4</v>
      </c>
    </row>
    <row r="104" spans="1:9" s="65" customFormat="1" ht="19.5">
      <c r="A104" s="47" t="s">
        <v>133</v>
      </c>
      <c r="B104" s="48">
        <v>410</v>
      </c>
      <c r="C104" s="50">
        <f>C51+C75+C98</f>
        <v>4410.2</v>
      </c>
      <c r="D104" s="50">
        <f>D51+D75+D98</f>
        <v>4749.6000000000004</v>
      </c>
      <c r="E104" s="50">
        <f t="shared" si="4"/>
        <v>5039.2</v>
      </c>
      <c r="F104" s="53">
        <f t="shared" ref="F104:I105" si="5">F51+F75+F98</f>
        <v>1128.7</v>
      </c>
      <c r="G104" s="53">
        <f t="shared" si="5"/>
        <v>1294.0999999999999</v>
      </c>
      <c r="H104" s="53">
        <f t="shared" si="5"/>
        <v>1294.5</v>
      </c>
      <c r="I104" s="53">
        <f t="shared" si="5"/>
        <v>1321.9</v>
      </c>
    </row>
    <row r="105" spans="1:9" s="65" customFormat="1" ht="34.5">
      <c r="A105" s="47" t="s">
        <v>134</v>
      </c>
      <c r="B105" s="48">
        <v>420</v>
      </c>
      <c r="C105" s="50">
        <f>C52+C76+C99</f>
        <v>970.2</v>
      </c>
      <c r="D105" s="50">
        <f>D52+D76+D99</f>
        <v>1045</v>
      </c>
      <c r="E105" s="50">
        <f t="shared" si="4"/>
        <v>1108.5999999999999</v>
      </c>
      <c r="F105" s="53">
        <f t="shared" si="5"/>
        <v>248.3</v>
      </c>
      <c r="G105" s="53">
        <f t="shared" si="5"/>
        <v>284.7</v>
      </c>
      <c r="H105" s="53">
        <f t="shared" si="5"/>
        <v>284.8</v>
      </c>
      <c r="I105" s="53">
        <f t="shared" si="5"/>
        <v>290.8</v>
      </c>
    </row>
    <row r="106" spans="1:9" s="65" customFormat="1" ht="19.5">
      <c r="A106" s="47" t="s">
        <v>39</v>
      </c>
      <c r="B106" s="48">
        <v>430</v>
      </c>
      <c r="C106" s="50">
        <f>C65</f>
        <v>0</v>
      </c>
      <c r="D106" s="50">
        <f>D65</f>
        <v>0</v>
      </c>
      <c r="E106" s="50">
        <f t="shared" si="4"/>
        <v>0</v>
      </c>
      <c r="F106" s="53">
        <f>F92</f>
        <v>0</v>
      </c>
      <c r="G106" s="53">
        <f>G92</f>
        <v>0</v>
      </c>
      <c r="H106" s="53">
        <f>H92</f>
        <v>0</v>
      </c>
      <c r="I106" s="53">
        <f>I65</f>
        <v>0</v>
      </c>
    </row>
    <row r="107" spans="1:9" s="65" customFormat="1" ht="19.5">
      <c r="A107" s="47" t="s">
        <v>104</v>
      </c>
      <c r="B107" s="48">
        <v>440</v>
      </c>
      <c r="C107" s="50">
        <f>C56+C66+C69+C80</f>
        <v>86.3</v>
      </c>
      <c r="D107" s="50">
        <f>D56+D66+D69+D80</f>
        <v>92.2</v>
      </c>
      <c r="E107" s="50">
        <f t="shared" si="4"/>
        <v>225.3</v>
      </c>
      <c r="F107" s="53">
        <f>F56+F66+F69+F80+F101</f>
        <v>12.5</v>
      </c>
      <c r="G107" s="53">
        <f>G56+G66+G69+G80+G101</f>
        <v>25</v>
      </c>
      <c r="H107" s="53">
        <f>H56+H66+H69+H80+H101</f>
        <v>25</v>
      </c>
      <c r="I107" s="53">
        <f>I56+I66+I69+I80+I101</f>
        <v>162.80000000000001</v>
      </c>
    </row>
    <row r="108" spans="1:9" s="65" customFormat="1" ht="19.5">
      <c r="A108" s="47" t="s">
        <v>135</v>
      </c>
      <c r="B108" s="48">
        <v>450</v>
      </c>
      <c r="C108" s="50">
        <f>SUM(C103:C107)</f>
        <v>6657</v>
      </c>
      <c r="D108" s="50">
        <f>SUM(D103:D107)</f>
        <v>7102.9</v>
      </c>
      <c r="E108" s="50">
        <f t="shared" si="4"/>
        <v>7531.5</v>
      </c>
      <c r="F108" s="53">
        <f>SUM(F103:F107)</f>
        <v>1447.6</v>
      </c>
      <c r="G108" s="53">
        <f>SUM(G103:G107)</f>
        <v>1810.8</v>
      </c>
      <c r="H108" s="53">
        <f>SUM(H103:H107)</f>
        <v>1811.2</v>
      </c>
      <c r="I108" s="53">
        <f>SUM(I103:I107)</f>
        <v>2461.9</v>
      </c>
    </row>
    <row r="109" spans="1:9">
      <c r="A109" s="117" t="s">
        <v>43</v>
      </c>
      <c r="B109" s="93"/>
      <c r="C109" s="93"/>
      <c r="D109" s="93"/>
      <c r="E109" s="93"/>
      <c r="F109" s="93"/>
      <c r="G109" s="93"/>
      <c r="H109" s="93"/>
      <c r="I109" s="94"/>
    </row>
    <row r="110" spans="1:9">
      <c r="A110" s="6" t="s">
        <v>47</v>
      </c>
      <c r="B110" s="4">
        <v>500</v>
      </c>
      <c r="C110" s="40">
        <f>SUM(C111)</f>
        <v>0</v>
      </c>
      <c r="D110" s="40"/>
      <c r="E110" s="40">
        <f>SUM(F110:I110)</f>
        <v>0</v>
      </c>
      <c r="F110" s="40">
        <f>SUM(F111)</f>
        <v>0</v>
      </c>
      <c r="G110" s="40">
        <f>SUM(G111)</f>
        <v>0</v>
      </c>
      <c r="H110" s="40">
        <f>SUM(H111)</f>
        <v>0</v>
      </c>
      <c r="I110" s="40">
        <f>SUM(I111)</f>
        <v>0</v>
      </c>
    </row>
    <row r="111" spans="1:9" ht="37.5">
      <c r="A111" s="6" t="s">
        <v>42</v>
      </c>
      <c r="B111" s="30">
        <v>501</v>
      </c>
      <c r="C111" s="39"/>
      <c r="D111" s="41"/>
      <c r="E111" s="42">
        <f>SUM(F111:I111)</f>
        <v>0</v>
      </c>
      <c r="F111" s="41"/>
      <c r="G111" s="41"/>
      <c r="H111" s="42"/>
      <c r="I111" s="42"/>
    </row>
    <row r="112" spans="1:9">
      <c r="A112" s="8" t="s">
        <v>40</v>
      </c>
      <c r="B112" s="26">
        <v>510</v>
      </c>
      <c r="C112" s="40">
        <f>SUM(C113:C118)</f>
        <v>0</v>
      </c>
      <c r="D112" s="40">
        <f>D114+D118</f>
        <v>0</v>
      </c>
      <c r="E112" s="40">
        <f t="shared" ref="E112:E118" si="6">SUM(F112:I112)</f>
        <v>0</v>
      </c>
      <c r="F112" s="40">
        <f>SUM(F113:F118)</f>
        <v>0</v>
      </c>
      <c r="G112" s="40">
        <f>SUM(G113:G118)</f>
        <v>0</v>
      </c>
      <c r="H112" s="40">
        <f>SUM(H113:H118)</f>
        <v>0</v>
      </c>
      <c r="I112" s="40">
        <f>SUM(I113:I118)</f>
        <v>0</v>
      </c>
    </row>
    <row r="113" spans="1:9">
      <c r="A113" s="6" t="s">
        <v>0</v>
      </c>
      <c r="B113" s="31">
        <v>511</v>
      </c>
      <c r="C113" s="38"/>
      <c r="D113" s="38">
        <v>0</v>
      </c>
      <c r="E113" s="43">
        <f t="shared" si="6"/>
        <v>0</v>
      </c>
      <c r="F113" s="38"/>
      <c r="G113" s="38"/>
      <c r="H113" s="38"/>
      <c r="I113" s="38"/>
    </row>
    <row r="114" spans="1:9">
      <c r="A114" s="6" t="s">
        <v>1</v>
      </c>
      <c r="B114" s="32">
        <v>512</v>
      </c>
      <c r="C114" s="38"/>
      <c r="D114" s="38"/>
      <c r="E114" s="43">
        <f t="shared" si="6"/>
        <v>0</v>
      </c>
      <c r="F114" s="38"/>
      <c r="G114" s="38"/>
      <c r="H114" s="38"/>
      <c r="I114" s="38"/>
    </row>
    <row r="115" spans="1:9" ht="37.5">
      <c r="A115" s="6" t="s">
        <v>16</v>
      </c>
      <c r="B115" s="31">
        <v>513</v>
      </c>
      <c r="C115" s="38"/>
      <c r="D115" s="38">
        <v>0</v>
      </c>
      <c r="E115" s="43">
        <f t="shared" si="6"/>
        <v>0</v>
      </c>
      <c r="F115" s="38"/>
      <c r="G115" s="38"/>
      <c r="H115" s="38"/>
      <c r="I115" s="38"/>
    </row>
    <row r="116" spans="1:9">
      <c r="A116" s="6" t="s">
        <v>2</v>
      </c>
      <c r="B116" s="32">
        <v>514</v>
      </c>
      <c r="C116" s="38"/>
      <c r="D116" s="38">
        <v>0</v>
      </c>
      <c r="E116" s="43">
        <f t="shared" si="6"/>
        <v>0</v>
      </c>
      <c r="F116" s="38"/>
      <c r="G116" s="38"/>
      <c r="H116" s="38"/>
      <c r="I116" s="38"/>
    </row>
    <row r="117" spans="1:9" ht="37.5">
      <c r="A117" s="6" t="s">
        <v>17</v>
      </c>
      <c r="B117" s="31">
        <v>515</v>
      </c>
      <c r="C117" s="38"/>
      <c r="D117" s="38">
        <v>0</v>
      </c>
      <c r="E117" s="43">
        <f t="shared" si="6"/>
        <v>0</v>
      </c>
      <c r="F117" s="38"/>
      <c r="G117" s="38"/>
      <c r="H117" s="38"/>
      <c r="I117" s="38"/>
    </row>
    <row r="118" spans="1:9">
      <c r="A118" s="6" t="s">
        <v>29</v>
      </c>
      <c r="B118" s="30">
        <v>516</v>
      </c>
      <c r="C118" s="38"/>
      <c r="D118" s="38"/>
      <c r="E118" s="43">
        <f t="shared" si="6"/>
        <v>0</v>
      </c>
      <c r="F118" s="38"/>
      <c r="G118" s="38"/>
      <c r="H118" s="38"/>
      <c r="I118" s="38"/>
    </row>
    <row r="119" spans="1:9">
      <c r="A119" s="117" t="s">
        <v>46</v>
      </c>
      <c r="B119" s="93"/>
      <c r="C119" s="93"/>
      <c r="D119" s="93"/>
      <c r="E119" s="93"/>
      <c r="F119" s="93"/>
      <c r="G119" s="93"/>
      <c r="H119" s="93"/>
      <c r="I119" s="94"/>
    </row>
    <row r="120" spans="1:9" ht="37.5">
      <c r="A120" s="6" t="s">
        <v>48</v>
      </c>
      <c r="B120" s="4">
        <v>600</v>
      </c>
      <c r="C120" s="40">
        <f>SUM(C121:C124)</f>
        <v>0</v>
      </c>
      <c r="D120" s="40">
        <f>SUM(D121:D124)</f>
        <v>0</v>
      </c>
      <c r="E120" s="40">
        <f t="shared" ref="E120:E128" si="7">SUM(F120:I120)</f>
        <v>0</v>
      </c>
      <c r="F120" s="40">
        <f>SUM(F121:F124)</f>
        <v>0</v>
      </c>
      <c r="G120" s="40">
        <f>SUM(G121:G124)</f>
        <v>0</v>
      </c>
      <c r="H120" s="40">
        <f>SUM(H121:H124)</f>
        <v>0</v>
      </c>
      <c r="I120" s="40">
        <f>SUM(I121:I124)</f>
        <v>0</v>
      </c>
    </row>
    <row r="121" spans="1:9">
      <c r="A121" s="28" t="s">
        <v>49</v>
      </c>
      <c r="B121" s="30">
        <v>601</v>
      </c>
      <c r="C121" s="38"/>
      <c r="D121" s="38"/>
      <c r="E121" s="38">
        <f t="shared" si="7"/>
        <v>0</v>
      </c>
      <c r="F121" s="38"/>
      <c r="G121" s="38"/>
      <c r="H121" s="38"/>
      <c r="I121" s="38"/>
    </row>
    <row r="122" spans="1:9">
      <c r="A122" s="28" t="s">
        <v>50</v>
      </c>
      <c r="B122" s="30">
        <v>602</v>
      </c>
      <c r="C122" s="38"/>
      <c r="D122" s="38"/>
      <c r="E122" s="38">
        <f t="shared" si="7"/>
        <v>0</v>
      </c>
      <c r="F122" s="38"/>
      <c r="G122" s="38"/>
      <c r="H122" s="38"/>
      <c r="I122" s="38"/>
    </row>
    <row r="123" spans="1:9">
      <c r="A123" s="28" t="s">
        <v>51</v>
      </c>
      <c r="B123" s="30">
        <v>603</v>
      </c>
      <c r="C123" s="38"/>
      <c r="D123" s="38"/>
      <c r="E123" s="38">
        <f t="shared" si="7"/>
        <v>0</v>
      </c>
      <c r="F123" s="38"/>
      <c r="G123" s="38"/>
      <c r="H123" s="38"/>
      <c r="I123" s="38"/>
    </row>
    <row r="124" spans="1:9">
      <c r="A124" s="6" t="s">
        <v>52</v>
      </c>
      <c r="B124" s="4">
        <v>610</v>
      </c>
      <c r="C124" s="38"/>
      <c r="D124" s="38"/>
      <c r="E124" s="38">
        <f t="shared" si="7"/>
        <v>0</v>
      </c>
      <c r="F124" s="38"/>
      <c r="G124" s="38"/>
      <c r="H124" s="38"/>
      <c r="I124" s="38"/>
    </row>
    <row r="125" spans="1:9" ht="37.5">
      <c r="A125" s="6" t="s">
        <v>53</v>
      </c>
      <c r="B125" s="4">
        <v>620</v>
      </c>
      <c r="C125" s="40">
        <f>SUM(C126:C129)</f>
        <v>0</v>
      </c>
      <c r="D125" s="40">
        <f>SUM(D126:D129)</f>
        <v>0</v>
      </c>
      <c r="E125" s="40">
        <f t="shared" si="7"/>
        <v>0</v>
      </c>
      <c r="F125" s="40">
        <f>SUM(F126:F129)</f>
        <v>0</v>
      </c>
      <c r="G125" s="40">
        <f>SUM(G126:G129)</f>
        <v>0</v>
      </c>
      <c r="H125" s="40">
        <f>SUM(H126:H129)</f>
        <v>0</v>
      </c>
      <c r="I125" s="40">
        <f>SUM(I126:I129)</f>
        <v>0</v>
      </c>
    </row>
    <row r="126" spans="1:9">
      <c r="A126" s="28" t="s">
        <v>49</v>
      </c>
      <c r="B126" s="30">
        <v>621</v>
      </c>
      <c r="C126" s="38"/>
      <c r="D126" s="38"/>
      <c r="E126" s="38">
        <f t="shared" si="7"/>
        <v>0</v>
      </c>
      <c r="F126" s="38"/>
      <c r="G126" s="38"/>
      <c r="H126" s="38"/>
      <c r="I126" s="38"/>
    </row>
    <row r="127" spans="1:9">
      <c r="A127" s="28" t="s">
        <v>50</v>
      </c>
      <c r="B127" s="30">
        <v>622</v>
      </c>
      <c r="C127" s="38"/>
      <c r="D127" s="38"/>
      <c r="E127" s="38">
        <f t="shared" si="7"/>
        <v>0</v>
      </c>
      <c r="F127" s="38"/>
      <c r="G127" s="38"/>
      <c r="H127" s="38"/>
      <c r="I127" s="38"/>
    </row>
    <row r="128" spans="1:9">
      <c r="A128" s="28" t="s">
        <v>51</v>
      </c>
      <c r="B128" s="30">
        <v>623</v>
      </c>
      <c r="C128" s="38"/>
      <c r="D128" s="38"/>
      <c r="E128" s="38">
        <f t="shared" si="7"/>
        <v>0</v>
      </c>
      <c r="F128" s="38"/>
      <c r="G128" s="38"/>
      <c r="H128" s="38"/>
      <c r="I128" s="38"/>
    </row>
    <row r="129" spans="1:9">
      <c r="A129" s="6" t="s">
        <v>30</v>
      </c>
      <c r="B129" s="4">
        <v>630</v>
      </c>
      <c r="C129" s="38"/>
      <c r="D129" s="38"/>
      <c r="E129" s="38">
        <f>SUM(F129:I129)</f>
        <v>0</v>
      </c>
      <c r="F129" s="38"/>
      <c r="G129" s="38"/>
      <c r="H129" s="38"/>
      <c r="I129" s="38"/>
    </row>
    <row r="130" spans="1:9" ht="22.15" customHeight="1">
      <c r="A130" s="8" t="s">
        <v>13</v>
      </c>
      <c r="B130" s="9">
        <v>700</v>
      </c>
      <c r="C130" s="40">
        <f>C39+C40+C41+C47+C110+C120+C42+C43</f>
        <v>6657</v>
      </c>
      <c r="D130" s="40">
        <f>D39+D40+D41+D47+D110+D120+D43</f>
        <v>7102.9</v>
      </c>
      <c r="E130" s="40">
        <f>SUM(F130:I130)</f>
        <v>7531.5</v>
      </c>
      <c r="F130" s="40">
        <f>F39+F40+F41+F47+F110+F120+F42+F43</f>
        <v>1447.6</v>
      </c>
      <c r="G130" s="40">
        <f>G39+G40+G41+G47+G110+G120+G42+G43</f>
        <v>1810.8</v>
      </c>
      <c r="H130" s="40">
        <f>H39+H40+H41+H47+H110+H120+H42+H43</f>
        <v>1811.2</v>
      </c>
      <c r="I130" s="40">
        <f>I39+I40+I41+I47+I110+I120+I42+I43</f>
        <v>2461.9</v>
      </c>
    </row>
    <row r="131" spans="1:9" ht="23.45" customHeight="1">
      <c r="A131" s="8" t="s">
        <v>19</v>
      </c>
      <c r="B131" s="9">
        <v>800</v>
      </c>
      <c r="C131" s="40">
        <f>C108+C125+C112</f>
        <v>6657</v>
      </c>
      <c r="D131" s="40">
        <f t="shared" ref="D131:I131" si="8">D108+D125+D112</f>
        <v>7102.9</v>
      </c>
      <c r="E131" s="40">
        <f t="shared" si="8"/>
        <v>7531.5</v>
      </c>
      <c r="F131" s="40">
        <f t="shared" si="8"/>
        <v>1447.6</v>
      </c>
      <c r="G131" s="40">
        <f>G108+G125+G112</f>
        <v>1810.8</v>
      </c>
      <c r="H131" s="40">
        <f t="shared" si="8"/>
        <v>1811.2</v>
      </c>
      <c r="I131" s="40">
        <f t="shared" si="8"/>
        <v>2461.9</v>
      </c>
    </row>
    <row r="132" spans="1:9">
      <c r="A132" s="6" t="s">
        <v>44</v>
      </c>
      <c r="B132" s="7">
        <v>850</v>
      </c>
      <c r="C132" s="38">
        <f t="shared" ref="C132:I132" si="9">C130-C131</f>
        <v>0</v>
      </c>
      <c r="D132" s="38">
        <f t="shared" si="9"/>
        <v>0</v>
      </c>
      <c r="E132" s="38">
        <f t="shared" si="9"/>
        <v>0</v>
      </c>
      <c r="F132" s="38">
        <f t="shared" si="9"/>
        <v>0</v>
      </c>
      <c r="G132" s="38">
        <f t="shared" si="9"/>
        <v>0</v>
      </c>
      <c r="H132" s="38">
        <f t="shared" si="9"/>
        <v>0</v>
      </c>
      <c r="I132" s="38">
        <f t="shared" si="9"/>
        <v>0</v>
      </c>
    </row>
    <row r="133" spans="1:9">
      <c r="A133" s="117" t="s">
        <v>83</v>
      </c>
      <c r="B133" s="93"/>
      <c r="C133" s="44"/>
      <c r="D133" s="44"/>
      <c r="E133" s="45"/>
      <c r="F133" s="45"/>
      <c r="G133" s="45"/>
      <c r="H133" s="45"/>
      <c r="I133" s="45"/>
    </row>
    <row r="134" spans="1:9">
      <c r="A134" s="6" t="s">
        <v>54</v>
      </c>
      <c r="B134" s="7">
        <v>900</v>
      </c>
      <c r="C134" s="46">
        <v>30.25</v>
      </c>
      <c r="D134" s="62">
        <v>30.25</v>
      </c>
      <c r="E134" s="62">
        <v>32.25</v>
      </c>
      <c r="F134" s="46"/>
      <c r="G134" s="46"/>
      <c r="H134" s="46"/>
      <c r="I134" s="46"/>
    </row>
    <row r="135" spans="1:9" s="65" customFormat="1">
      <c r="A135" s="47" t="s">
        <v>78</v>
      </c>
      <c r="B135" s="64">
        <v>910</v>
      </c>
      <c r="C135" s="51">
        <v>3229.6</v>
      </c>
      <c r="D135" s="49">
        <v>3229.6</v>
      </c>
      <c r="E135" s="51">
        <v>3229.6</v>
      </c>
      <c r="F135" s="51"/>
      <c r="G135" s="51"/>
      <c r="H135" s="51"/>
      <c r="I135" s="51"/>
    </row>
    <row r="136" spans="1:9">
      <c r="A136" s="6" t="s">
        <v>45</v>
      </c>
      <c r="B136" s="7">
        <v>920</v>
      </c>
      <c r="C136" s="41"/>
      <c r="D136" s="41"/>
      <c r="E136" s="41"/>
      <c r="F136" s="41"/>
      <c r="G136" s="41"/>
      <c r="H136" s="41"/>
      <c r="I136" s="41"/>
    </row>
    <row r="137" spans="1:9" ht="37.5">
      <c r="A137" s="6" t="s">
        <v>55</v>
      </c>
      <c r="B137" s="7">
        <v>930</v>
      </c>
      <c r="C137" s="41"/>
      <c r="D137" s="41"/>
      <c r="E137" s="41"/>
      <c r="F137" s="41"/>
      <c r="G137" s="41"/>
      <c r="H137" s="41"/>
      <c r="I137" s="41"/>
    </row>
    <row r="138" spans="1:9">
      <c r="A138" s="6" t="s">
        <v>79</v>
      </c>
      <c r="B138" s="7">
        <v>940</v>
      </c>
      <c r="C138" s="39"/>
      <c r="D138" s="39"/>
      <c r="E138" s="39"/>
      <c r="F138" s="39"/>
      <c r="G138" s="39"/>
      <c r="H138" s="39"/>
      <c r="I138" s="39"/>
    </row>
    <row r="139" spans="1:9">
      <c r="A139" s="6" t="s">
        <v>80</v>
      </c>
      <c r="B139" s="7">
        <v>950</v>
      </c>
      <c r="C139" s="39"/>
      <c r="D139" s="39"/>
      <c r="E139" s="39"/>
      <c r="F139" s="39"/>
      <c r="G139" s="39"/>
      <c r="H139" s="39"/>
      <c r="I139" s="39"/>
    </row>
    <row r="140" spans="1:9">
      <c r="A140" s="15"/>
      <c r="B140" s="1"/>
      <c r="C140" s="33"/>
      <c r="D140" s="33"/>
      <c r="E140" s="33"/>
      <c r="F140" s="33"/>
      <c r="G140" s="33"/>
      <c r="H140" s="33"/>
      <c r="I140" s="33"/>
    </row>
    <row r="141" spans="1:9" ht="37.5" hidden="1">
      <c r="A141" s="15" t="s">
        <v>73</v>
      </c>
      <c r="B141" s="1"/>
      <c r="C141" s="33"/>
      <c r="D141" s="33"/>
      <c r="E141" s="33"/>
      <c r="F141" s="33"/>
      <c r="G141" s="33"/>
      <c r="H141" s="33"/>
      <c r="I141" s="33"/>
    </row>
    <row r="142" spans="1:9" ht="55.15" customHeight="1">
      <c r="A142" s="15"/>
      <c r="C142" s="17"/>
      <c r="D142" s="16"/>
      <c r="E142" s="16"/>
      <c r="F142" s="16"/>
      <c r="G142" s="16"/>
      <c r="H142" s="16"/>
      <c r="I142" s="16"/>
    </row>
    <row r="143" spans="1:9">
      <c r="A143" s="60" t="s">
        <v>128</v>
      </c>
      <c r="B143" s="1"/>
      <c r="C143" s="116" t="s">
        <v>25</v>
      </c>
      <c r="D143" s="116"/>
      <c r="E143" s="116"/>
      <c r="F143" s="11"/>
      <c r="G143" s="99" t="s">
        <v>127</v>
      </c>
      <c r="H143" s="99"/>
      <c r="I143" s="99"/>
    </row>
    <row r="144" spans="1:9">
      <c r="A144" s="13" t="s">
        <v>105</v>
      </c>
      <c r="B144" s="2"/>
      <c r="C144" s="113" t="s">
        <v>28</v>
      </c>
      <c r="D144" s="113"/>
      <c r="E144" s="113"/>
      <c r="F144" s="14"/>
      <c r="G144" s="114" t="s">
        <v>18</v>
      </c>
      <c r="H144" s="114"/>
      <c r="I144" s="114"/>
    </row>
    <row r="145" spans="1:12">
      <c r="A145" s="15"/>
      <c r="C145" s="17"/>
      <c r="D145" s="16"/>
      <c r="E145" s="16"/>
      <c r="F145" s="16"/>
      <c r="G145" s="16"/>
      <c r="H145" s="16"/>
      <c r="I145" s="16"/>
    </row>
    <row r="146" spans="1:12" ht="34.15" customHeight="1">
      <c r="A146" s="82" t="s">
        <v>142</v>
      </c>
      <c r="C146" s="17"/>
      <c r="D146" s="16"/>
      <c r="E146" s="16"/>
      <c r="F146" s="16"/>
      <c r="G146" s="16"/>
      <c r="H146" s="16"/>
      <c r="I146" s="16"/>
    </row>
    <row r="147" spans="1:12" hidden="1">
      <c r="A147" s="83"/>
      <c r="B147" s="76"/>
      <c r="C147" s="86"/>
      <c r="D147" s="86"/>
      <c r="E147" s="86"/>
      <c r="F147" s="77"/>
      <c r="G147" s="88"/>
      <c r="H147" s="88"/>
      <c r="I147" s="88"/>
      <c r="J147" s="78"/>
      <c r="K147" s="78"/>
      <c r="L147" s="78"/>
    </row>
    <row r="148" spans="1:12" hidden="1">
      <c r="A148" s="83"/>
      <c r="B148" s="76"/>
      <c r="C148" s="87"/>
      <c r="D148" s="87"/>
      <c r="E148" s="87"/>
      <c r="F148" s="77"/>
      <c r="G148" s="88"/>
      <c r="H148" s="88"/>
      <c r="I148" s="88"/>
      <c r="J148" s="78"/>
      <c r="K148" s="78"/>
      <c r="L148" s="78"/>
    </row>
    <row r="149" spans="1:12" ht="0.6" hidden="1" customHeight="1">
      <c r="A149" s="84"/>
      <c r="B149" s="79"/>
      <c r="C149" s="80"/>
      <c r="D149" s="81"/>
      <c r="E149" s="81"/>
      <c r="F149" s="81"/>
      <c r="G149" s="81"/>
      <c r="H149" s="81"/>
      <c r="I149" s="81"/>
      <c r="J149" s="78"/>
      <c r="K149" s="78"/>
      <c r="L149" s="78"/>
    </row>
    <row r="150" spans="1:12">
      <c r="A150" s="85" t="s">
        <v>143</v>
      </c>
      <c r="B150" s="79"/>
      <c r="C150" s="80"/>
      <c r="D150" s="81"/>
      <c r="E150" s="81"/>
      <c r="F150" s="81"/>
      <c r="G150" s="81"/>
      <c r="H150" s="81"/>
      <c r="I150" s="81"/>
      <c r="J150" s="78"/>
      <c r="K150" s="78"/>
      <c r="L150" s="78"/>
    </row>
    <row r="151" spans="1:12">
      <c r="A151" s="15"/>
      <c r="C151" s="17"/>
      <c r="D151" s="16"/>
      <c r="E151" s="16"/>
      <c r="F151" s="16"/>
      <c r="G151" s="16"/>
      <c r="H151" s="16"/>
      <c r="I151" s="16"/>
    </row>
    <row r="152" spans="1:12">
      <c r="A152" s="15"/>
      <c r="C152" s="17"/>
      <c r="D152" s="16"/>
      <c r="E152" s="16"/>
      <c r="F152" s="16"/>
      <c r="G152" s="16"/>
      <c r="H152" s="16"/>
      <c r="I152" s="16"/>
    </row>
    <row r="153" spans="1:12">
      <c r="A153" s="15"/>
      <c r="C153" s="17"/>
      <c r="D153" s="16"/>
      <c r="E153" s="16"/>
      <c r="F153" s="16"/>
      <c r="G153" s="16"/>
      <c r="H153" s="16"/>
      <c r="I153" s="16"/>
    </row>
    <row r="154" spans="1:12">
      <c r="A154" s="15"/>
      <c r="C154" s="17"/>
      <c r="D154" s="16"/>
      <c r="E154" s="16"/>
      <c r="F154" s="16"/>
      <c r="G154" s="16"/>
      <c r="H154" s="16"/>
      <c r="I154" s="16"/>
    </row>
    <row r="155" spans="1:12">
      <c r="A155" s="15"/>
      <c r="C155" s="17"/>
      <c r="D155" s="16"/>
      <c r="E155" s="16"/>
      <c r="F155" s="16"/>
      <c r="G155" s="16"/>
      <c r="H155" s="16"/>
      <c r="I155" s="16"/>
    </row>
    <row r="156" spans="1:12">
      <c r="A156" s="15"/>
      <c r="C156" s="17"/>
      <c r="D156" s="16"/>
      <c r="E156" s="16"/>
      <c r="F156" s="16"/>
      <c r="G156" s="16"/>
      <c r="H156" s="16"/>
      <c r="I156" s="16"/>
    </row>
    <row r="157" spans="1:12">
      <c r="A157" s="15"/>
      <c r="C157" s="17"/>
      <c r="D157" s="16"/>
      <c r="E157" s="16"/>
      <c r="F157" s="16"/>
      <c r="G157" s="16"/>
      <c r="H157" s="16"/>
      <c r="I157" s="16"/>
    </row>
    <row r="158" spans="1:12">
      <c r="A158" s="15"/>
      <c r="C158" s="17"/>
      <c r="D158" s="16"/>
      <c r="E158" s="16"/>
      <c r="F158" s="16"/>
      <c r="G158" s="16"/>
      <c r="H158" s="16"/>
      <c r="I158" s="16"/>
    </row>
    <row r="159" spans="1:12">
      <c r="A159" s="15"/>
      <c r="C159" s="17"/>
      <c r="D159" s="16"/>
      <c r="E159" s="16"/>
      <c r="F159" s="16"/>
      <c r="G159" s="16"/>
      <c r="H159" s="16"/>
      <c r="I159" s="16"/>
    </row>
    <row r="160" spans="1:12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15"/>
      <c r="C185" s="17"/>
      <c r="D185" s="16"/>
      <c r="E185" s="16"/>
      <c r="F185" s="16"/>
      <c r="G185" s="16"/>
      <c r="H185" s="16"/>
      <c r="I185" s="16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</sheetData>
  <mergeCells count="55">
    <mergeCell ref="A32:I32"/>
    <mergeCell ref="A34:A35"/>
    <mergeCell ref="B34:B35"/>
    <mergeCell ref="C144:E144"/>
    <mergeCell ref="G144:I144"/>
    <mergeCell ref="A38:I38"/>
    <mergeCell ref="C143:E143"/>
    <mergeCell ref="G143:I143"/>
    <mergeCell ref="A133:B133"/>
    <mergeCell ref="A74:I74"/>
    <mergeCell ref="A119:I119"/>
    <mergeCell ref="A109:I109"/>
    <mergeCell ref="A102:I102"/>
    <mergeCell ref="A50:I50"/>
    <mergeCell ref="C97:I97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G17:H17"/>
    <mergeCell ref="G18:H18"/>
    <mergeCell ref="G21:H21"/>
    <mergeCell ref="G22:H22"/>
    <mergeCell ref="G6:H6"/>
    <mergeCell ref="G7:H7"/>
    <mergeCell ref="G19:H19"/>
    <mergeCell ref="G20:H20"/>
    <mergeCell ref="C147:E147"/>
    <mergeCell ref="C148:E148"/>
    <mergeCell ref="G147:I147"/>
    <mergeCell ref="G148:I148"/>
    <mergeCell ref="B20:E20"/>
    <mergeCell ref="B22:E22"/>
    <mergeCell ref="B23:E23"/>
    <mergeCell ref="B25:E25"/>
    <mergeCell ref="G23:H23"/>
    <mergeCell ref="G24:H24"/>
    <mergeCell ref="A37:I37"/>
    <mergeCell ref="A30:I30"/>
    <mergeCell ref="D34:D35"/>
    <mergeCell ref="E34:E35"/>
    <mergeCell ref="F34:I34"/>
    <mergeCell ref="C34:C35"/>
  </mergeCells>
  <phoneticPr fontId="3" type="noConversion"/>
  <printOptions horizontalCentered="1"/>
  <pageMargins left="0.78740157480314965" right="0.39370078740157483" top="0.59055118110236227" bottom="0.39370078740157483" header="0" footer="0"/>
  <pageSetup paperSize="9" scale="5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план'!Заголовки_для_друку</vt:lpstr>
      <vt:lpstr>'I. Фін план'!Область_друку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2025-12-16T14:34:25Z</cp:lastPrinted>
  <dcterms:created xsi:type="dcterms:W3CDTF">2003-03-13T16:00:22Z</dcterms:created>
  <dcterms:modified xsi:type="dcterms:W3CDTF">2025-12-25T06:23:09Z</dcterms:modified>
</cp:coreProperties>
</file>